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roposals\"/>
    </mc:Choice>
  </mc:AlternateContent>
  <bookViews>
    <workbookView xWindow="0" yWindow="0" windowWidth="28800" windowHeight="12435"/>
  </bookViews>
  <sheets>
    <sheet name="Info" sheetId="2" r:id="rId1"/>
    <sheet name="Budget" sheetId="1" r:id="rId2"/>
    <sheet name="Rates" sheetId="5" r:id="rId3"/>
    <sheet name="Routing Sheets" sheetId="6" state="hidden" r:id="rId4"/>
    <sheet name="Backup" sheetId="3" state="hidden" r:id="rId5"/>
    <sheet name="Subs" sheetId="4" state="hidden" r:id="rId6"/>
  </sheets>
  <externalReferences>
    <externalReference r:id="rId7"/>
    <externalReference r:id="rId8"/>
  </externalReferences>
  <definedNames>
    <definedName name="Dr._Andy_Griffin" localSheetId="3">[1]Signatures!#REF!</definedName>
    <definedName name="Dr._Andy_Griffin">[1]Signatures!#REF!</definedName>
    <definedName name="Dr._Arun_Gokhale" localSheetId="3">[1]Signatures!#REF!</definedName>
    <definedName name="Dr._Arun_Gokhale">[1]Signatures!#REF!</definedName>
    <definedName name="Dr._Brent_Carter" localSheetId="3">[1]Signatures!#REF!</definedName>
    <definedName name="Dr._Brent_Carter">[1]Signatures!#REF!</definedName>
    <definedName name="Dr._C.P._Wong" localSheetId="3">[1]Signatures!#REF!</definedName>
    <definedName name="Dr._C.P._Wong">[1]Signatures!#REF!</definedName>
    <definedName name="Dr._Christopher_Summers" localSheetId="3">[1]Signatures!#REF!</definedName>
    <definedName name="Dr._Christopher_Summers">[1]Signatures!#REF!</definedName>
    <definedName name="Dr._David_Bucknall" localSheetId="3">[1]Signatures!#REF!</definedName>
    <definedName name="Dr._David_Bucknall">[1]Signatures!#REF!</definedName>
    <definedName name="Dr._Donggang_Yao" localSheetId="3">[1]Signatures!#REF!</definedName>
    <definedName name="Dr._Donggang_Yao">[1]Signatures!#REF!</definedName>
    <definedName name="Dr._Faisal_Alamgir" localSheetId="3">[1]Signatures!#REF!</definedName>
    <definedName name="Dr._Faisal_Alamgir">[1]Signatures!#REF!</definedName>
    <definedName name="Dr._Fred_Cook" localSheetId="3">[1]Signatures!#REF!</definedName>
    <definedName name="Dr._Fred_Cook">[1]Signatures!#REF!</definedName>
    <definedName name="Dr._Gleb_Yushin" localSheetId="3">[1]Signatures!#REF!</definedName>
    <definedName name="Dr._Gleb_Yushin">[1]Signatures!#REF!</definedName>
    <definedName name="Dr._Hamid_Garmestani" localSheetId="3">[1]Signatures!#REF!</definedName>
    <definedName name="Dr._Hamid_Garmestani">[1]Signatures!#REF!</definedName>
    <definedName name="Dr._Haskell_Beckham" localSheetId="3">[1]Signatures!#REF!</definedName>
    <definedName name="Dr._Haskell_Beckham">[1]Signatures!#REF!</definedName>
    <definedName name="Dr._Jack_Moon" localSheetId="3">[1]Signatures!#REF!</definedName>
    <definedName name="Dr._Jack_Moon">[1]Signatures!#REF!</definedName>
    <definedName name="Dr._Joe_Cochran" localSheetId="3">[1]Signatures!#REF!</definedName>
    <definedName name="Dr._Joe_Cochran">[1]Signatures!#REF!</definedName>
    <definedName name="Dr._Karl_Jacob" localSheetId="3">[1]Signatures!#REF!</definedName>
    <definedName name="Dr._Karl_Jacob">[1]Signatures!#REF!</definedName>
    <definedName name="Dr._Ken_Gall" localSheetId="3">[1]Signatures!#REF!</definedName>
    <definedName name="Dr._Ken_Gall">[1]Signatures!#REF!</definedName>
    <definedName name="Dr._Ken_Sandhage" localSheetId="3">[1]Signatures!#REF!</definedName>
    <definedName name="Dr._Ken_Sandhage">[1]Signatures!#REF!</definedName>
    <definedName name="Dr._Mary_Lynn_Realff" localSheetId="3">[1]Signatures!#REF!</definedName>
    <definedName name="Dr._Mary_Lynn_Realff">[1]Signatures!#REF!</definedName>
    <definedName name="Dr._Meilin_Liu" localSheetId="3">[1]Signatures!#REF!</definedName>
    <definedName name="Dr._Meilin_Liu">[1]Signatures!#REF!</definedName>
    <definedName name="Dr._Meisha_Shofner" localSheetId="3">[1]Signatures!#REF!</definedName>
    <definedName name="Dr._Meisha_Shofner">[1]Signatures!#REF!</definedName>
    <definedName name="Dr._Mo_Li" localSheetId="3">[1]Signatures!#REF!</definedName>
    <definedName name="Dr._Mo_Li">[1]Signatures!#REF!</definedName>
    <definedName name="Dr._Mohan_Srinivasarao" localSheetId="3">[1]Signatures!#REF!</definedName>
    <definedName name="Dr._Mohan_Srinivasarao">[1]Signatures!#REF!</definedName>
    <definedName name="Dr._Naresh_Thadhani" localSheetId="3">[1]Signatures!#REF!</definedName>
    <definedName name="Dr._Naresh_Thadhani">[1]Signatures!#REF!</definedName>
    <definedName name="Dr._Preet_Singh" localSheetId="3">[1]Signatures!#REF!</definedName>
    <definedName name="Dr._Preet_Singh">[1]Signatures!#REF!</definedName>
    <definedName name="Dr._Rina_Tannenbaum" localSheetId="3">[1]Signatures!#REF!</definedName>
    <definedName name="Dr._Rina_Tannenbaum">[1]Signatures!#REF!</definedName>
    <definedName name="Dr._Robert_L_Snyder" localSheetId="3">[1]Signatures!#REF!</definedName>
    <definedName name="Dr._Robert_L_Snyder">[1]Signatures!#REF!</definedName>
    <definedName name="Dr._Robert_Speyer" localSheetId="3">[1]Signatures!#REF!</definedName>
    <definedName name="Dr._Robert_Speyer">[1]Signatures!#REF!</definedName>
    <definedName name="Dr._Rosario_Gerhardt" localSheetId="3">[1]Signatures!#REF!</definedName>
    <definedName name="Dr._Rosario_Gerhardt">[1]Signatures!#REF!</definedName>
    <definedName name="Dr._Satish_Kumar" localSheetId="3">[1]Signatures!#REF!</definedName>
    <definedName name="Dr._Satish_Kumar">[1]Signatures!#REF!</definedName>
    <definedName name="Dr._Seung_Soon_Jang" localSheetId="3">[1]Signatures!#REF!</definedName>
    <definedName name="Dr._Seung_Soon_Jang">[1]Signatures!#REF!</definedName>
    <definedName name="Dr._Stephen_Antolovich" localSheetId="3">[1]Signatures!#REF!</definedName>
    <definedName name="Dr._Stephen_Antolovich">[1]Signatures!#REF!</definedName>
    <definedName name="Dr._Steven_Johnson" localSheetId="3">[1]Signatures!#REF!</definedName>
    <definedName name="Dr._Steven_Johnson">[1]Signatures!#REF!</definedName>
    <definedName name="Dr._Sundaresan_Jayaraman" localSheetId="3">[1]Signatures!#REF!</definedName>
    <definedName name="Dr._Sundaresan_Jayaraman">[1]Signatures!#REF!</definedName>
    <definedName name="Dr._Tom_Sanders" localSheetId="3">[1]Signatures!#REF!</definedName>
    <definedName name="Dr._Tom_Sanders">[1]Signatures!#REF!</definedName>
    <definedName name="Dr._Valeria_Milam" localSheetId="3">[1]Signatures!#REF!</definedName>
    <definedName name="Dr._Valeria_Milam">[1]Signatures!#REF!</definedName>
    <definedName name="Dr._Vladimir_Tsukruk" localSheetId="3">[1]Signatures!#REF!</definedName>
    <definedName name="Dr._Vladimir_Tsukruk">[1]Signatures!#REF!</definedName>
    <definedName name="Dr._Wallace_Carr" localSheetId="3">[1]Signatures!#REF!</definedName>
    <definedName name="Dr._Wallace_Carr">[1]Signatures!#REF!</definedName>
    <definedName name="Dr._Yonathan_Thio" localSheetId="3">[1]Signatures!#REF!</definedName>
    <definedName name="Dr._Yonathan_Thio">[1]Signatures!#REF!</definedName>
    <definedName name="Dr._Youjiang_Wang" localSheetId="3">[1]Signatures!#REF!</definedName>
    <definedName name="Dr._Youjiang_Wang">[1]Signatures!#REF!</definedName>
    <definedName name="Dr._Z.L._Wang" localSheetId="3">[1]Signatures!#REF!</definedName>
    <definedName name="Dr._Z.L._Wang">[1]Signatures!#REF!</definedName>
    <definedName name="Name" localSheetId="3">[1]Signatures!#REF!</definedName>
    <definedName name="Name">[1]Signatures!#REF!</definedName>
    <definedName name="PI">[1]Sheet1!$A$2:$A$44</definedName>
    <definedName name="PicTable">#REF!</definedName>
    <definedName name="PictureFormula" localSheetId="3">INDIRECT([1]Signatures!$B$42)</definedName>
    <definedName name="PictureFormula">INDIRECT([1]Signatures!$B$43)</definedName>
    <definedName name="PictureList" localSheetId="3">OFFSET([1]Signatures!#REF!,1,0,COUNTA([1]Signatures!#REF!)-1,1)</definedName>
    <definedName name="PictureList">OFFSET([1]Signatures!#REF!,1,0,COUNTA([1]Signatures!#REF!)-1,1)</definedName>
    <definedName name="_xlnm.Print_Area" localSheetId="1">Budget!$A$1:$O$79</definedName>
    <definedName name="_xlnm.Print_Area" localSheetId="3">'Routing Sheets'!$B$1:$AE$267</definedName>
    <definedName name="Rate">Backup!$B$11:$B$13</definedName>
    <definedName name="Rates">Rates!$A$3:$A$11</definedName>
    <definedName name="Type">Backup!$A$2:$A$9</definedName>
    <definedName name="YesNo">Backup!$A$19:$A$20</definedName>
  </definedNames>
  <calcPr calcId="152511"/>
</workbook>
</file>

<file path=xl/calcChain.xml><?xml version="1.0" encoding="utf-8"?>
<calcChain xmlns="http://schemas.openxmlformats.org/spreadsheetml/2006/main">
  <c r="F21" i="2" l="1"/>
  <c r="E4" i="3" s="1"/>
  <c r="K7" i="5"/>
  <c r="K8" i="5"/>
  <c r="K9" i="5"/>
  <c r="K10" i="5" s="1"/>
  <c r="K11" i="5" s="1"/>
  <c r="B9" i="6"/>
  <c r="R9" i="6"/>
  <c r="R11" i="6"/>
  <c r="B13" i="6"/>
  <c r="R13" i="6"/>
  <c r="B15" i="6"/>
  <c r="H15" i="6"/>
  <c r="J15" i="6"/>
  <c r="N15" i="6"/>
  <c r="B16" i="6"/>
  <c r="H16" i="6"/>
  <c r="J16" i="6"/>
  <c r="N16" i="6"/>
  <c r="B18" i="6"/>
  <c r="R19" i="6"/>
  <c r="B26" i="6"/>
  <c r="C28" i="6"/>
  <c r="L28" i="6"/>
  <c r="S28" i="6"/>
  <c r="C30" i="6"/>
  <c r="I30" i="6" s="1"/>
  <c r="L30" i="6"/>
  <c r="S30" i="6"/>
  <c r="C32" i="6"/>
  <c r="I32" i="6" s="1"/>
  <c r="K36" i="6"/>
  <c r="C45" i="6"/>
  <c r="C39" i="6"/>
  <c r="O41" i="6"/>
  <c r="Q41" i="6"/>
  <c r="O43" i="6"/>
  <c r="Q43" i="6"/>
  <c r="O45" i="6"/>
  <c r="Q45" i="6"/>
  <c r="B48" i="6"/>
  <c r="H48" i="6"/>
  <c r="J48" i="6"/>
  <c r="N48" i="6"/>
  <c r="W48" i="6"/>
  <c r="B50" i="6"/>
  <c r="N56" i="6"/>
  <c r="B57" i="6"/>
  <c r="N58" i="6"/>
  <c r="S58" i="6"/>
  <c r="B60" i="6"/>
  <c r="N60" i="6"/>
  <c r="B61" i="6"/>
  <c r="B62" i="6"/>
  <c r="N62" i="6"/>
  <c r="S62" i="6"/>
  <c r="B64" i="6"/>
  <c r="C94" i="6"/>
  <c r="E94" i="6" s="1"/>
  <c r="L96" i="6"/>
  <c r="S96" i="6"/>
  <c r="C96" i="6"/>
  <c r="E96" i="6" s="1"/>
  <c r="AD96" i="6"/>
  <c r="L98" i="6"/>
  <c r="O98" i="6"/>
  <c r="S98" i="6"/>
  <c r="Y98" i="6"/>
  <c r="AD98" i="6"/>
  <c r="C98" i="6"/>
  <c r="E98" i="6" s="1"/>
  <c r="C100" i="6"/>
  <c r="E100" i="6"/>
  <c r="C102" i="6"/>
  <c r="E102" i="6" s="1"/>
  <c r="C104" i="6"/>
  <c r="E104" i="6"/>
  <c r="C106" i="6"/>
  <c r="E106" i="6" s="1"/>
  <c r="C108" i="6"/>
  <c r="E108" i="6"/>
  <c r="C110" i="6"/>
  <c r="E110" i="6" s="1"/>
  <c r="C112" i="6"/>
  <c r="E112" i="6"/>
  <c r="C114" i="6"/>
  <c r="E114" i="6" s="1"/>
  <c r="L114" i="6"/>
  <c r="O114" i="6"/>
  <c r="AE132" i="6"/>
  <c r="AE134" i="6" s="1"/>
  <c r="AE136" i="6" s="1"/>
  <c r="AE138" i="6" s="1"/>
  <c r="AE140" i="6" s="1"/>
  <c r="AE151" i="6"/>
  <c r="AE167" i="6"/>
  <c r="G248" i="6"/>
  <c r="B15" i="3"/>
  <c r="E15" i="3" s="1"/>
  <c r="F15" i="3" s="1"/>
  <c r="F16" i="3" s="1"/>
  <c r="F60" i="1" s="1"/>
  <c r="F61" i="1" s="1"/>
  <c r="B14" i="3"/>
  <c r="D19" i="1" s="1"/>
  <c r="B13" i="3"/>
  <c r="B12" i="3"/>
  <c r="B11" i="3"/>
  <c r="B6" i="3"/>
  <c r="B5" i="3"/>
  <c r="B4" i="3"/>
  <c r="H5" i="5"/>
  <c r="I5" i="5"/>
  <c r="G7" i="5"/>
  <c r="H7" i="5"/>
  <c r="I7" i="5"/>
  <c r="J7" i="5"/>
  <c r="G8" i="5"/>
  <c r="H8" i="5"/>
  <c r="I8" i="5"/>
  <c r="J8" i="5"/>
  <c r="G9" i="5"/>
  <c r="H9" i="5"/>
  <c r="I9" i="5"/>
  <c r="J9" i="5"/>
  <c r="G10" i="5"/>
  <c r="H10" i="5"/>
  <c r="I10" i="5"/>
  <c r="J10" i="5"/>
  <c r="G11" i="5"/>
  <c r="H11" i="5"/>
  <c r="I11" i="5"/>
  <c r="J11" i="5"/>
  <c r="C4" i="5"/>
  <c r="B3" i="3"/>
  <c r="B7" i="3" s="1"/>
  <c r="C8" i="5"/>
  <c r="C9" i="5" s="1"/>
  <c r="C10" i="5" s="1"/>
  <c r="C11" i="5" s="1"/>
  <c r="D4" i="5"/>
  <c r="D7" i="5"/>
  <c r="D8" i="5" s="1"/>
  <c r="D9" i="5" s="1"/>
  <c r="D10" i="5" s="1"/>
  <c r="D11" i="5" s="1"/>
  <c r="E4" i="5"/>
  <c r="E7" i="5"/>
  <c r="E8" i="5"/>
  <c r="E9" i="5"/>
  <c r="E10" i="5" s="1"/>
  <c r="E11" i="5" s="1"/>
  <c r="F4" i="5"/>
  <c r="F9" i="5"/>
  <c r="F10" i="5" s="1"/>
  <c r="F11" i="5" s="1"/>
  <c r="B4" i="5"/>
  <c r="F23" i="1"/>
  <c r="F25" i="1" s="1"/>
  <c r="F24" i="1"/>
  <c r="E2" i="3"/>
  <c r="F2" i="3"/>
  <c r="E3" i="3"/>
  <c r="F3" i="3" s="1"/>
  <c r="F9" i="1"/>
  <c r="E5" i="3"/>
  <c r="F5" i="3" s="1"/>
  <c r="F11" i="1"/>
  <c r="F18" i="1"/>
  <c r="F28" i="1"/>
  <c r="F29" i="1"/>
  <c r="F30" i="1"/>
  <c r="F31" i="1"/>
  <c r="F32" i="1"/>
  <c r="F35" i="1" s="1"/>
  <c r="F33" i="1"/>
  <c r="F34" i="1"/>
  <c r="F38" i="1"/>
  <c r="F39" i="1"/>
  <c r="F40" i="1"/>
  <c r="F41" i="1"/>
  <c r="F42" i="1"/>
  <c r="F45" i="1" s="1"/>
  <c r="F43" i="1"/>
  <c r="F44" i="1"/>
  <c r="F48" i="1"/>
  <c r="F49" i="1"/>
  <c r="F50" i="1"/>
  <c r="F51" i="1"/>
  <c r="F52" i="1"/>
  <c r="F55" i="1" s="1"/>
  <c r="F53" i="1"/>
  <c r="F54" i="1"/>
  <c r="F64" i="1"/>
  <c r="F65" i="1"/>
  <c r="F68" i="1" s="1"/>
  <c r="F66" i="1"/>
  <c r="F67" i="1"/>
  <c r="F71" i="1"/>
  <c r="F72" i="1" s="1"/>
  <c r="C3" i="4"/>
  <c r="S3" i="4"/>
  <c r="B3" i="4"/>
  <c r="C4" i="4"/>
  <c r="B4" i="4"/>
  <c r="C5" i="4"/>
  <c r="S5" i="4"/>
  <c r="B5" i="4"/>
  <c r="C6" i="4"/>
  <c r="S6" i="4"/>
  <c r="B6" i="4"/>
  <c r="T6" i="4"/>
  <c r="W6" i="4"/>
  <c r="C7" i="4"/>
  <c r="S7" i="4"/>
  <c r="B7" i="4"/>
  <c r="C8" i="4"/>
  <c r="B8" i="4"/>
  <c r="C9" i="4"/>
  <c r="S9" i="4"/>
  <c r="B9" i="4"/>
  <c r="F81" i="1"/>
  <c r="G23" i="1"/>
  <c r="G25" i="1"/>
  <c r="G24" i="1"/>
  <c r="G9" i="1"/>
  <c r="G18" i="1" s="1"/>
  <c r="G11" i="1"/>
  <c r="G28" i="1"/>
  <c r="G29" i="1"/>
  <c r="G30" i="1"/>
  <c r="O30" i="1" s="1"/>
  <c r="G31" i="1"/>
  <c r="G32" i="1"/>
  <c r="G33" i="1"/>
  <c r="G34" i="1"/>
  <c r="O34" i="1" s="1"/>
  <c r="G38" i="1"/>
  <c r="G39" i="1"/>
  <c r="G40" i="1"/>
  <c r="G41" i="1"/>
  <c r="O41" i="1" s="1"/>
  <c r="G42" i="1"/>
  <c r="G43" i="1"/>
  <c r="G44" i="1"/>
  <c r="G48" i="1"/>
  <c r="G49" i="1"/>
  <c r="G50" i="1"/>
  <c r="G51" i="1"/>
  <c r="G52" i="1"/>
  <c r="G53" i="1"/>
  <c r="G54" i="1"/>
  <c r="G64" i="1"/>
  <c r="G68" i="1" s="1"/>
  <c r="G65" i="1"/>
  <c r="G66" i="1"/>
  <c r="G67" i="1"/>
  <c r="G71" i="1"/>
  <c r="G72" i="1"/>
  <c r="D3" i="4"/>
  <c r="Z3" i="4"/>
  <c r="D4" i="4"/>
  <c r="Z4" i="4" s="1"/>
  <c r="D5" i="4"/>
  <c r="Z5" i="4"/>
  <c r="AA5" i="4"/>
  <c r="AD5" i="4" s="1"/>
  <c r="AE5" i="4" s="1"/>
  <c r="AF5" i="4" s="1"/>
  <c r="D6" i="4"/>
  <c r="Z6" i="4" s="1"/>
  <c r="D7" i="4"/>
  <c r="Z7" i="4"/>
  <c r="AA7" i="4"/>
  <c r="AD7" i="4" s="1"/>
  <c r="D8" i="4"/>
  <c r="Z8" i="4"/>
  <c r="D9" i="4"/>
  <c r="Z9" i="4" s="1"/>
  <c r="G81" i="1"/>
  <c r="H23" i="1"/>
  <c r="H24" i="1"/>
  <c r="H25" i="1" s="1"/>
  <c r="H9" i="1"/>
  <c r="H11" i="1"/>
  <c r="H28" i="1"/>
  <c r="H29" i="1"/>
  <c r="H30" i="1"/>
  <c r="H31" i="1"/>
  <c r="H32" i="1"/>
  <c r="H33" i="1"/>
  <c r="H34" i="1"/>
  <c r="H38" i="1"/>
  <c r="H45" i="1" s="1"/>
  <c r="H39" i="1"/>
  <c r="H40" i="1"/>
  <c r="H41" i="1"/>
  <c r="H42" i="1"/>
  <c r="H43" i="1"/>
  <c r="H44" i="1"/>
  <c r="H48" i="1"/>
  <c r="H55" i="1" s="1"/>
  <c r="H49" i="1"/>
  <c r="H50" i="1"/>
  <c r="H51" i="1"/>
  <c r="H52" i="1"/>
  <c r="H53" i="1"/>
  <c r="H54" i="1"/>
  <c r="H64" i="1"/>
  <c r="H65" i="1"/>
  <c r="H66" i="1"/>
  <c r="H67" i="1"/>
  <c r="H71" i="1"/>
  <c r="H72" i="1" s="1"/>
  <c r="E3" i="4"/>
  <c r="AG3" i="4"/>
  <c r="E4" i="4"/>
  <c r="AG4" i="4"/>
  <c r="E5" i="4"/>
  <c r="AG5" i="4"/>
  <c r="E6" i="4"/>
  <c r="AG6" i="4"/>
  <c r="E7" i="4"/>
  <c r="AG7" i="4"/>
  <c r="E8" i="4"/>
  <c r="AG8" i="4"/>
  <c r="E9" i="4"/>
  <c r="AG9" i="4"/>
  <c r="H81" i="1"/>
  <c r="I23" i="1"/>
  <c r="I25" i="1" s="1"/>
  <c r="I24" i="1"/>
  <c r="I9" i="1"/>
  <c r="I18" i="1" s="1"/>
  <c r="I11" i="1"/>
  <c r="I28" i="1"/>
  <c r="I35" i="1" s="1"/>
  <c r="I29" i="1"/>
  <c r="I30" i="1"/>
  <c r="I31" i="1"/>
  <c r="I32" i="1"/>
  <c r="I33" i="1"/>
  <c r="I34" i="1"/>
  <c r="I38" i="1"/>
  <c r="I39" i="1"/>
  <c r="I45" i="1" s="1"/>
  <c r="I40" i="1"/>
  <c r="I41" i="1"/>
  <c r="I42" i="1"/>
  <c r="I43" i="1"/>
  <c r="I44" i="1"/>
  <c r="I48" i="1"/>
  <c r="I49" i="1"/>
  <c r="I50" i="1"/>
  <c r="I51" i="1"/>
  <c r="I52" i="1"/>
  <c r="I53" i="1"/>
  <c r="I54" i="1"/>
  <c r="I64" i="1"/>
  <c r="I65" i="1"/>
  <c r="I66" i="1"/>
  <c r="I67" i="1"/>
  <c r="I68" i="1" s="1"/>
  <c r="I71" i="1"/>
  <c r="I72" i="1"/>
  <c r="F3" i="4"/>
  <c r="F4" i="4"/>
  <c r="AN4" i="4" s="1"/>
  <c r="F5" i="4"/>
  <c r="AN5" i="4"/>
  <c r="AO5" i="4"/>
  <c r="F6" i="4"/>
  <c r="AN6" i="4"/>
  <c r="F7" i="4"/>
  <c r="AN7" i="4" s="1"/>
  <c r="F8" i="4"/>
  <c r="AN8" i="4"/>
  <c r="AO8" i="4"/>
  <c r="AR8" i="4"/>
  <c r="AS8" i="4" s="1"/>
  <c r="AT8" i="4" s="1"/>
  <c r="F9" i="4"/>
  <c r="I81" i="1"/>
  <c r="J23" i="1"/>
  <c r="J25" i="1" s="1"/>
  <c r="J24" i="1"/>
  <c r="J9" i="1"/>
  <c r="J18" i="1" s="1"/>
  <c r="J11" i="1"/>
  <c r="J28" i="1"/>
  <c r="J29" i="1"/>
  <c r="J30" i="1"/>
  <c r="J31" i="1"/>
  <c r="J32" i="1"/>
  <c r="J35" i="1" s="1"/>
  <c r="J33" i="1"/>
  <c r="J34" i="1"/>
  <c r="J38" i="1"/>
  <c r="J39" i="1"/>
  <c r="J40" i="1"/>
  <c r="J41" i="1"/>
  <c r="J42" i="1"/>
  <c r="O42" i="1" s="1"/>
  <c r="J43" i="1"/>
  <c r="J44" i="1"/>
  <c r="J48" i="1"/>
  <c r="J49" i="1"/>
  <c r="J50" i="1"/>
  <c r="J51" i="1"/>
  <c r="J52" i="1"/>
  <c r="J53" i="1"/>
  <c r="O53" i="1" s="1"/>
  <c r="J54" i="1"/>
  <c r="J64" i="1"/>
  <c r="J65" i="1"/>
  <c r="J66" i="1"/>
  <c r="J68" i="1" s="1"/>
  <c r="J67" i="1"/>
  <c r="J71" i="1"/>
  <c r="J72" i="1"/>
  <c r="G3" i="4"/>
  <c r="AU3" i="4" s="1"/>
  <c r="G4" i="4"/>
  <c r="AU4" i="4"/>
  <c r="G5" i="4"/>
  <c r="G6" i="4"/>
  <c r="AU6" i="4"/>
  <c r="G7" i="4"/>
  <c r="AU7" i="4"/>
  <c r="G8" i="4"/>
  <c r="AU8" i="4"/>
  <c r="G9" i="4"/>
  <c r="AU9" i="4" s="1"/>
  <c r="J81" i="1"/>
  <c r="K23" i="1"/>
  <c r="K24" i="1"/>
  <c r="K25" i="1" s="1"/>
  <c r="K9" i="1"/>
  <c r="K11" i="1"/>
  <c r="K18" i="1"/>
  <c r="K28" i="1"/>
  <c r="K35" i="1" s="1"/>
  <c r="K29" i="1"/>
  <c r="K30" i="1"/>
  <c r="K31" i="1"/>
  <c r="K32" i="1"/>
  <c r="K33" i="1"/>
  <c r="K34" i="1"/>
  <c r="K38" i="1"/>
  <c r="K45" i="1" s="1"/>
  <c r="K39" i="1"/>
  <c r="K40" i="1"/>
  <c r="K41" i="1"/>
  <c r="K42" i="1"/>
  <c r="K43" i="1"/>
  <c r="K44" i="1"/>
  <c r="K48" i="1"/>
  <c r="K55" i="1" s="1"/>
  <c r="K49" i="1"/>
  <c r="K50" i="1"/>
  <c r="K51" i="1"/>
  <c r="K52" i="1"/>
  <c r="K53" i="1"/>
  <c r="K54" i="1"/>
  <c r="K64" i="1"/>
  <c r="K65" i="1"/>
  <c r="K66" i="1"/>
  <c r="K67" i="1"/>
  <c r="K71" i="1"/>
  <c r="K72" i="1"/>
  <c r="H3" i="4"/>
  <c r="BB3" i="4" s="1"/>
  <c r="H4" i="4"/>
  <c r="BB4" i="4"/>
  <c r="H5" i="4"/>
  <c r="BB5" i="4" s="1"/>
  <c r="H6" i="4"/>
  <c r="BB6" i="4"/>
  <c r="H7" i="4"/>
  <c r="BB7" i="4"/>
  <c r="H8" i="4"/>
  <c r="BB8" i="4"/>
  <c r="H9" i="4"/>
  <c r="BB9" i="4" s="1"/>
  <c r="K81" i="1"/>
  <c r="L23" i="1"/>
  <c r="L24" i="1"/>
  <c r="L9" i="1"/>
  <c r="L18" i="1" s="1"/>
  <c r="L11" i="1"/>
  <c r="L28" i="1"/>
  <c r="L29" i="1"/>
  <c r="L30" i="1"/>
  <c r="L31" i="1"/>
  <c r="L32" i="1"/>
  <c r="L35" i="1" s="1"/>
  <c r="L33" i="1"/>
  <c r="L34" i="1"/>
  <c r="L38" i="1"/>
  <c r="L39" i="1"/>
  <c r="L40" i="1"/>
  <c r="L41" i="1"/>
  <c r="L42" i="1"/>
  <c r="L45" i="1" s="1"/>
  <c r="L43" i="1"/>
  <c r="L44" i="1"/>
  <c r="L48" i="1"/>
  <c r="L49" i="1"/>
  <c r="L50" i="1"/>
  <c r="L51" i="1"/>
  <c r="L52" i="1"/>
  <c r="L55" i="1" s="1"/>
  <c r="L53" i="1"/>
  <c r="L54" i="1"/>
  <c r="L64" i="1"/>
  <c r="L65" i="1"/>
  <c r="L66" i="1"/>
  <c r="L68" i="1"/>
  <c r="L67" i="1"/>
  <c r="L71" i="1"/>
  <c r="L72" i="1" s="1"/>
  <c r="I3" i="4"/>
  <c r="I4" i="4"/>
  <c r="BI4" i="4" s="1"/>
  <c r="I5" i="4"/>
  <c r="BI5" i="4"/>
  <c r="I6" i="4"/>
  <c r="BI6" i="4"/>
  <c r="I7" i="4"/>
  <c r="BI7" i="4"/>
  <c r="I8" i="4"/>
  <c r="BI8" i="4"/>
  <c r="I9" i="4"/>
  <c r="BI9" i="4"/>
  <c r="L81" i="1"/>
  <c r="M23" i="1"/>
  <c r="M25" i="1"/>
  <c r="M24" i="1"/>
  <c r="M9" i="1"/>
  <c r="M18" i="1" s="1"/>
  <c r="M11" i="1"/>
  <c r="M28" i="1"/>
  <c r="M29" i="1"/>
  <c r="M35" i="1" s="1"/>
  <c r="M30" i="1"/>
  <c r="M31" i="1"/>
  <c r="M32" i="1"/>
  <c r="M33" i="1"/>
  <c r="M34" i="1"/>
  <c r="M38" i="1"/>
  <c r="M39" i="1"/>
  <c r="M45" i="1" s="1"/>
  <c r="M40" i="1"/>
  <c r="M41" i="1"/>
  <c r="M42" i="1"/>
  <c r="M43" i="1"/>
  <c r="M44" i="1"/>
  <c r="M48" i="1"/>
  <c r="M49" i="1"/>
  <c r="M55" i="1" s="1"/>
  <c r="M50" i="1"/>
  <c r="M51" i="1"/>
  <c r="M52" i="1"/>
  <c r="M53" i="1"/>
  <c r="M54" i="1"/>
  <c r="M64" i="1"/>
  <c r="M65" i="1"/>
  <c r="M68" i="1" s="1"/>
  <c r="M66" i="1"/>
  <c r="M67" i="1"/>
  <c r="M71" i="1"/>
  <c r="M72" i="1" s="1"/>
  <c r="J3" i="4"/>
  <c r="BP3" i="4" s="1"/>
  <c r="J4" i="4"/>
  <c r="BP4" i="4" s="1"/>
  <c r="J5" i="4"/>
  <c r="BP5" i="4" s="1"/>
  <c r="J6" i="4"/>
  <c r="BP6" i="4"/>
  <c r="J7" i="4"/>
  <c r="BP7" i="4" s="1"/>
  <c r="J8" i="4"/>
  <c r="BP8" i="4"/>
  <c r="J9" i="4"/>
  <c r="BP9" i="4" s="1"/>
  <c r="M81" i="1"/>
  <c r="N23" i="1"/>
  <c r="N24" i="1"/>
  <c r="N9" i="1"/>
  <c r="N18" i="1" s="1"/>
  <c r="N11" i="1"/>
  <c r="N28" i="1"/>
  <c r="N29" i="1"/>
  <c r="N30" i="1"/>
  <c r="N31" i="1"/>
  <c r="N32" i="1"/>
  <c r="N33" i="1"/>
  <c r="O33" i="1" s="1"/>
  <c r="N34" i="1"/>
  <c r="N38" i="1"/>
  <c r="N39" i="1"/>
  <c r="N40" i="1"/>
  <c r="O40" i="1" s="1"/>
  <c r="N41" i="1"/>
  <c r="N42" i="1"/>
  <c r="N43" i="1"/>
  <c r="N44" i="1"/>
  <c r="N48" i="1"/>
  <c r="N55" i="1" s="1"/>
  <c r="N49" i="1"/>
  <c r="N50" i="1"/>
  <c r="N51" i="1"/>
  <c r="N52" i="1"/>
  <c r="N53" i="1"/>
  <c r="N54" i="1"/>
  <c r="N64" i="1"/>
  <c r="N65" i="1"/>
  <c r="N66" i="1"/>
  <c r="N68" i="1"/>
  <c r="N67" i="1"/>
  <c r="N71" i="1"/>
  <c r="N72" i="1" s="1"/>
  <c r="K3" i="4"/>
  <c r="BW3" i="4"/>
  <c r="K4" i="4"/>
  <c r="BW4" i="4" s="1"/>
  <c r="K5" i="4"/>
  <c r="BW5" i="4"/>
  <c r="K6" i="4"/>
  <c r="K7" i="4"/>
  <c r="BW7" i="4" s="1"/>
  <c r="K8" i="4"/>
  <c r="BW8" i="4" s="1"/>
  <c r="K9" i="4"/>
  <c r="BW9" i="4" s="1"/>
  <c r="N81" i="1"/>
  <c r="E28" i="1"/>
  <c r="E29" i="1"/>
  <c r="E30" i="1"/>
  <c r="E31" i="1"/>
  <c r="E32" i="1"/>
  <c r="E35" i="1" s="1"/>
  <c r="E33" i="1"/>
  <c r="E34" i="1"/>
  <c r="E23" i="1"/>
  <c r="E24" i="1"/>
  <c r="E25" i="1" s="1"/>
  <c r="E6" i="1"/>
  <c r="E7" i="1"/>
  <c r="E16" i="1"/>
  <c r="E9" i="1"/>
  <c r="E18" i="1"/>
  <c r="E11" i="1"/>
  <c r="E38" i="1"/>
  <c r="E39" i="1"/>
  <c r="E40" i="1"/>
  <c r="E41" i="1"/>
  <c r="E42" i="1"/>
  <c r="E43" i="1"/>
  <c r="E44" i="1"/>
  <c r="O44" i="1" s="1"/>
  <c r="E48" i="1"/>
  <c r="E49" i="1"/>
  <c r="E50" i="1"/>
  <c r="E51" i="1"/>
  <c r="E52" i="1"/>
  <c r="E53" i="1"/>
  <c r="E54" i="1"/>
  <c r="E64" i="1"/>
  <c r="E65" i="1"/>
  <c r="E66" i="1"/>
  <c r="O66" i="1" s="1"/>
  <c r="E67" i="1"/>
  <c r="E71" i="1"/>
  <c r="O71" i="1" s="1"/>
  <c r="O72" i="1" s="1"/>
  <c r="E72" i="1"/>
  <c r="N3" i="4"/>
  <c r="Q3" i="4" s="1"/>
  <c r="N4" i="4"/>
  <c r="Q4" i="4" s="1"/>
  <c r="R4" i="4" s="1"/>
  <c r="N5" i="4"/>
  <c r="P5" i="4"/>
  <c r="Q5" i="4"/>
  <c r="R5" i="4" s="1"/>
  <c r="N6" i="4"/>
  <c r="Q6" i="4"/>
  <c r="N7" i="4"/>
  <c r="N8" i="4"/>
  <c r="Q8" i="4"/>
  <c r="N9" i="4"/>
  <c r="Q9" i="4"/>
  <c r="R9" i="4"/>
  <c r="E81" i="1"/>
  <c r="O64" i="1"/>
  <c r="O51" i="1"/>
  <c r="O52" i="1"/>
  <c r="O54" i="1"/>
  <c r="B54" i="1"/>
  <c r="B53" i="1"/>
  <c r="B52" i="1"/>
  <c r="B51" i="1"/>
  <c r="B50" i="1"/>
  <c r="B49" i="1"/>
  <c r="B48" i="1"/>
  <c r="O38" i="1"/>
  <c r="B44" i="1"/>
  <c r="B43" i="1"/>
  <c r="B42" i="1"/>
  <c r="B41" i="1"/>
  <c r="B40" i="1"/>
  <c r="B39" i="1"/>
  <c r="B38" i="1"/>
  <c r="O32" i="1"/>
  <c r="O31" i="1"/>
  <c r="O29" i="1"/>
  <c r="B32" i="1"/>
  <c r="B33" i="1"/>
  <c r="B34" i="1"/>
  <c r="B29" i="1"/>
  <c r="B30" i="1"/>
  <c r="B31" i="1"/>
  <c r="B28" i="1"/>
  <c r="O23" i="1"/>
  <c r="O24" i="1"/>
  <c r="O25" i="1" s="1"/>
  <c r="O11" i="1"/>
  <c r="B16" i="3"/>
  <c r="O3" i="1"/>
  <c r="F3" i="1"/>
  <c r="G3" i="1"/>
  <c r="H3" i="1"/>
  <c r="I3" i="1"/>
  <c r="J3" i="1"/>
  <c r="K3" i="1"/>
  <c r="L3" i="1"/>
  <c r="M3" i="1"/>
  <c r="N3" i="1"/>
  <c r="E3" i="1"/>
  <c r="A8" i="4"/>
  <c r="A9" i="4"/>
  <c r="A4" i="4"/>
  <c r="A5" i="4"/>
  <c r="A6" i="4"/>
  <c r="A7" i="4"/>
  <c r="A3" i="4"/>
  <c r="P4" i="4"/>
  <c r="P6" i="4"/>
  <c r="L7" i="4"/>
  <c r="L8" i="4"/>
  <c r="P8" i="4"/>
  <c r="P9" i="4"/>
  <c r="U9" i="4"/>
  <c r="B10" i="4"/>
  <c r="C10" i="4"/>
  <c r="D10" i="4"/>
  <c r="E10" i="4"/>
  <c r="F10" i="4"/>
  <c r="H10" i="4"/>
  <c r="K10" i="4"/>
  <c r="G13" i="2"/>
  <c r="U4" i="4"/>
  <c r="R6" i="4"/>
  <c r="U6" i="4"/>
  <c r="AV8" i="4"/>
  <c r="AY8" i="4" s="1"/>
  <c r="AZ8" i="4" s="1"/>
  <c r="L25" i="1"/>
  <c r="AE7" i="4"/>
  <c r="AF7" i="4" s="1"/>
  <c r="R18" i="6"/>
  <c r="R20" i="6"/>
  <c r="AA8" i="4"/>
  <c r="AD8" i="4" s="1"/>
  <c r="AE8" i="4" s="1"/>
  <c r="AF8" i="4" s="1"/>
  <c r="AA6" i="4"/>
  <c r="AD6" i="4" s="1"/>
  <c r="AE6" i="4" s="1"/>
  <c r="AF6" i="4" s="1"/>
  <c r="BC8" i="4"/>
  <c r="BF8" i="4" s="1"/>
  <c r="BG8" i="4" s="1"/>
  <c r="BH8" i="4" s="1"/>
  <c r="BA8" i="4"/>
  <c r="BJ8" i="4"/>
  <c r="BQ8" i="4" s="1"/>
  <c r="D60" i="1"/>
  <c r="F6" i="1"/>
  <c r="F15" i="1" s="1"/>
  <c r="G2" i="3"/>
  <c r="G6" i="1" s="1"/>
  <c r="G15" i="1" s="1"/>
  <c r="E16" i="3"/>
  <c r="E60" i="1" s="1"/>
  <c r="F4" i="3" l="1"/>
  <c r="E8" i="1"/>
  <c r="E17" i="1" s="1"/>
  <c r="F10" i="1"/>
  <c r="G5" i="3"/>
  <c r="F19" i="1"/>
  <c r="E10" i="1"/>
  <c r="G15" i="3"/>
  <c r="H15" i="3" s="1"/>
  <c r="I15" i="3" s="1"/>
  <c r="E19" i="1"/>
  <c r="AE142" i="6"/>
  <c r="AE144" i="6" s="1"/>
  <c r="AE146" i="6" s="1"/>
  <c r="AE148" i="6" s="1"/>
  <c r="AB4" i="4"/>
  <c r="E61" i="1"/>
  <c r="BX8" i="4"/>
  <c r="CA8" i="4" s="1"/>
  <c r="CB8" i="4" s="1"/>
  <c r="CC8" i="4" s="1"/>
  <c r="BT8" i="4"/>
  <c r="BU8" i="4" s="1"/>
  <c r="BV8" i="4" s="1"/>
  <c r="AR5" i="4"/>
  <c r="AS5" i="4" s="1"/>
  <c r="AT5" i="4" s="1"/>
  <c r="O50" i="1"/>
  <c r="I55" i="1"/>
  <c r="H2" i="3"/>
  <c r="N45" i="1"/>
  <c r="G10" i="4"/>
  <c r="L9" i="4"/>
  <c r="L4" i="4"/>
  <c r="O39" i="1"/>
  <c r="R8" i="4"/>
  <c r="U8" i="4"/>
  <c r="AB8" i="4" s="1"/>
  <c r="AI8" i="4" s="1"/>
  <c r="AP8" i="4" s="1"/>
  <c r="AW8" i="4" s="1"/>
  <c r="BD8" i="4" s="1"/>
  <c r="BK8" i="4" s="1"/>
  <c r="BR8" i="4" s="1"/>
  <c r="BY8" i="4" s="1"/>
  <c r="O67" i="1"/>
  <c r="O43" i="1"/>
  <c r="BW6" i="4"/>
  <c r="L6" i="4"/>
  <c r="AN9" i="4"/>
  <c r="AO9" i="4"/>
  <c r="U3" i="4"/>
  <c r="R3" i="4"/>
  <c r="Q10" i="4"/>
  <c r="O49" i="1"/>
  <c r="J55" i="1"/>
  <c r="J45" i="1"/>
  <c r="G55" i="1"/>
  <c r="O48" i="1"/>
  <c r="O55" i="1" s="1"/>
  <c r="BM8" i="4"/>
  <c r="BN8" i="4" s="1"/>
  <c r="BO8" i="4" s="1"/>
  <c r="J10" i="4"/>
  <c r="O28" i="1"/>
  <c r="O35" i="1" s="1"/>
  <c r="U5" i="4"/>
  <c r="Q7" i="4"/>
  <c r="P7" i="4"/>
  <c r="AU5" i="4"/>
  <c r="AV5" i="4" s="1"/>
  <c r="L5" i="4"/>
  <c r="AN3" i="4"/>
  <c r="L3" i="4"/>
  <c r="L10" i="4" s="1"/>
  <c r="AO4" i="4"/>
  <c r="T4" i="4"/>
  <c r="W4" i="4" s="1"/>
  <c r="X4" i="4" s="1"/>
  <c r="S4" i="4"/>
  <c r="AH4" i="4"/>
  <c r="AK4" i="4" s="1"/>
  <c r="AL4" i="4" s="1"/>
  <c r="AM4" i="4" s="1"/>
  <c r="AA4" i="4"/>
  <c r="AD4" i="4" s="1"/>
  <c r="AE4" i="4" s="1"/>
  <c r="AF4" i="4" s="1"/>
  <c r="O45" i="1"/>
  <c r="E68" i="1"/>
  <c r="N35" i="1"/>
  <c r="BI3" i="4"/>
  <c r="I10" i="4"/>
  <c r="H68" i="1"/>
  <c r="O65" i="1"/>
  <c r="O68" i="1" s="1"/>
  <c r="H18" i="1"/>
  <c r="O18" i="1" s="1"/>
  <c r="O9" i="1"/>
  <c r="P3" i="4"/>
  <c r="E45" i="1"/>
  <c r="K68" i="1"/>
  <c r="AH9" i="4"/>
  <c r="AK9" i="4" s="1"/>
  <c r="AL9" i="4" s="1"/>
  <c r="T9" i="4"/>
  <c r="W9" i="4" s="1"/>
  <c r="X9" i="4" s="1"/>
  <c r="AA9" i="4"/>
  <c r="AD9" i="4" s="1"/>
  <c r="AE9" i="4" s="1"/>
  <c r="AF9" i="4" s="1"/>
  <c r="AH8" i="4"/>
  <c r="AK8" i="4" s="1"/>
  <c r="AL8" i="4" s="1"/>
  <c r="AM8" i="4" s="1"/>
  <c r="AH3" i="4"/>
  <c r="AK3" i="4" s="1"/>
  <c r="AL3" i="4" s="1"/>
  <c r="AM3" i="4" s="1"/>
  <c r="T3" i="4"/>
  <c r="W3" i="4" s="1"/>
  <c r="X3" i="4" s="1"/>
  <c r="AA3" i="4"/>
  <c r="AD3" i="4" s="1"/>
  <c r="AE3" i="4" s="1"/>
  <c r="AO3" i="4"/>
  <c r="E55" i="1"/>
  <c r="E15" i="1"/>
  <c r="N25" i="1"/>
  <c r="H35" i="1"/>
  <c r="G35" i="1"/>
  <c r="T8" i="4"/>
  <c r="W8" i="4" s="1"/>
  <c r="X8" i="4" s="1"/>
  <c r="S8" i="4"/>
  <c r="X6" i="4"/>
  <c r="AB6" i="4" s="1"/>
  <c r="AI6" i="4" s="1"/>
  <c r="AH6" i="4"/>
  <c r="AK6" i="4" s="1"/>
  <c r="AL6" i="4" s="1"/>
  <c r="AM6" i="4" s="1"/>
  <c r="B2" i="3"/>
  <c r="B8" i="5"/>
  <c r="B9" i="5" s="1"/>
  <c r="B10" i="5" s="1"/>
  <c r="B11" i="5" s="1"/>
  <c r="AM9" i="4"/>
  <c r="G45" i="1"/>
  <c r="AH7" i="4"/>
  <c r="AK7" i="4" s="1"/>
  <c r="AL7" i="4" s="1"/>
  <c r="AM7" i="4" s="1"/>
  <c r="AO7" i="4"/>
  <c r="T7" i="4"/>
  <c r="W7" i="4" s="1"/>
  <c r="X7" i="4" s="1"/>
  <c r="Y7" i="4" s="1"/>
  <c r="AH5" i="4"/>
  <c r="AK5" i="4" s="1"/>
  <c r="AL5" i="4" s="1"/>
  <c r="AM5" i="4" s="1"/>
  <c r="T5" i="4"/>
  <c r="W5" i="4" s="1"/>
  <c r="X5" i="4" s="1"/>
  <c r="Y5" i="4" s="1"/>
  <c r="F7" i="1"/>
  <c r="G3" i="3"/>
  <c r="B20" i="6"/>
  <c r="L18" i="6"/>
  <c r="AO6" i="4"/>
  <c r="B8" i="3" l="1"/>
  <c r="F13" i="2"/>
  <c r="D77" i="1" s="1"/>
  <c r="E12" i="1"/>
  <c r="G4" i="3"/>
  <c r="F8" i="1"/>
  <c r="F17" i="1" s="1"/>
  <c r="G10" i="1"/>
  <c r="G19" i="1" s="1"/>
  <c r="H5" i="3"/>
  <c r="I16" i="3"/>
  <c r="I60" i="1" s="1"/>
  <c r="I61" i="1" s="1"/>
  <c r="J15" i="3"/>
  <c r="K15" i="3" s="1"/>
  <c r="G16" i="3"/>
  <c r="G60" i="1" s="1"/>
  <c r="G61" i="1" s="1"/>
  <c r="H16" i="3"/>
  <c r="H60" i="1" s="1"/>
  <c r="H61" i="1" s="1"/>
  <c r="BC5" i="4"/>
  <c r="AY5" i="4"/>
  <c r="AZ5" i="4" s="1"/>
  <c r="AM10" i="4"/>
  <c r="Y14" i="4" s="1"/>
  <c r="H57" i="1" s="1"/>
  <c r="Y9" i="4"/>
  <c r="AB9" i="4"/>
  <c r="AI9" i="4" s="1"/>
  <c r="AP9" i="4" s="1"/>
  <c r="U10" i="4"/>
  <c r="Q13" i="4"/>
  <c r="E56" i="1" s="1"/>
  <c r="I2" i="3"/>
  <c r="H6" i="1"/>
  <c r="AI4" i="4"/>
  <c r="AP4" i="4" s="1"/>
  <c r="G7" i="1"/>
  <c r="H3" i="3"/>
  <c r="Y8" i="4"/>
  <c r="AR3" i="4"/>
  <c r="AS3" i="4" s="1"/>
  <c r="AV3" i="4"/>
  <c r="Y6" i="4"/>
  <c r="Y4" i="4"/>
  <c r="AT3" i="4"/>
  <c r="R10" i="4"/>
  <c r="Q14" i="4" s="1"/>
  <c r="E57" i="1" s="1"/>
  <c r="AP6" i="4"/>
  <c r="AL10" i="4"/>
  <c r="Y13" i="4" s="1"/>
  <c r="H56" i="1" s="1"/>
  <c r="AR6" i="4"/>
  <c r="AS6" i="4" s="1"/>
  <c r="AT6" i="4" s="1"/>
  <c r="AV6" i="4"/>
  <c r="F16" i="1"/>
  <c r="AV7" i="4"/>
  <c r="AR7" i="4"/>
  <c r="AS7" i="4" s="1"/>
  <c r="AT7" i="4" s="1"/>
  <c r="E20" i="1"/>
  <c r="AF3" i="4"/>
  <c r="AF10" i="4" s="1"/>
  <c r="X14" i="4" s="1"/>
  <c r="G57" i="1" s="1"/>
  <c r="AE10" i="4"/>
  <c r="X13" i="4" s="1"/>
  <c r="G56" i="1" s="1"/>
  <c r="R7" i="4"/>
  <c r="U7" i="4"/>
  <c r="AB7" i="4" s="1"/>
  <c r="AI7" i="4" s="1"/>
  <c r="AP7" i="4" s="1"/>
  <c r="AB3" i="4"/>
  <c r="AI3" i="4" s="1"/>
  <c r="AP3" i="4" s="1"/>
  <c r="AW3" i="4" s="1"/>
  <c r="X10" i="4"/>
  <c r="R13" i="4" s="1"/>
  <c r="F56" i="1" s="1"/>
  <c r="Y3" i="4"/>
  <c r="AV4" i="4"/>
  <c r="AR4" i="4"/>
  <c r="AS4" i="4" s="1"/>
  <c r="AT4" i="4" s="1"/>
  <c r="BA5" i="4"/>
  <c r="AB5" i="4"/>
  <c r="AI5" i="4" s="1"/>
  <c r="AP5" i="4" s="1"/>
  <c r="AW5" i="4" s="1"/>
  <c r="BD5" i="4" s="1"/>
  <c r="AR9" i="4"/>
  <c r="AS9" i="4" s="1"/>
  <c r="AT9" i="4" s="1"/>
  <c r="AV9" i="4"/>
  <c r="J16" i="3" l="1"/>
  <c r="J60" i="1" s="1"/>
  <c r="J61" i="1" s="1"/>
  <c r="E74" i="1"/>
  <c r="F12" i="1"/>
  <c r="G8" i="1"/>
  <c r="G17" i="1" s="1"/>
  <c r="H4" i="3"/>
  <c r="H10" i="1"/>
  <c r="H19" i="1" s="1"/>
  <c r="I5" i="3"/>
  <c r="AY3" i="4"/>
  <c r="AZ3" i="4" s="1"/>
  <c r="BC3" i="4"/>
  <c r="Y10" i="4"/>
  <c r="R14" i="4" s="1"/>
  <c r="F57" i="1" s="1"/>
  <c r="AW7" i="4"/>
  <c r="BD7" i="4" s="1"/>
  <c r="AY7" i="4"/>
  <c r="AZ7" i="4" s="1"/>
  <c r="BA7" i="4" s="1"/>
  <c r="BC7" i="4"/>
  <c r="BC6" i="4"/>
  <c r="AY6" i="4"/>
  <c r="AZ6" i="4" s="1"/>
  <c r="BA6" i="4" s="1"/>
  <c r="AW6" i="4"/>
  <c r="AT10" i="4"/>
  <c r="AE14" i="4" s="1"/>
  <c r="I57" i="1" s="1"/>
  <c r="AS10" i="4"/>
  <c r="AE13" i="4" s="1"/>
  <c r="I56" i="1" s="1"/>
  <c r="AW4" i="4"/>
  <c r="AY4" i="4"/>
  <c r="AZ4" i="4" s="1"/>
  <c r="BA4" i="4" s="1"/>
  <c r="BC4" i="4"/>
  <c r="G16" i="1"/>
  <c r="G12" i="1"/>
  <c r="H15" i="1"/>
  <c r="BD3" i="4"/>
  <c r="F20" i="1"/>
  <c r="AY9" i="4"/>
  <c r="AZ9" i="4" s="1"/>
  <c r="BA9" i="4" s="1"/>
  <c r="BC9" i="4"/>
  <c r="E75" i="1"/>
  <c r="L15" i="3"/>
  <c r="K16" i="3"/>
  <c r="K60" i="1" s="1"/>
  <c r="K61" i="1" s="1"/>
  <c r="H7" i="1"/>
  <c r="H16" i="1" s="1"/>
  <c r="I3" i="3"/>
  <c r="I6" i="1"/>
  <c r="J2" i="3"/>
  <c r="AW9" i="4"/>
  <c r="BD9" i="4" s="1"/>
  <c r="BF5" i="4"/>
  <c r="BG5" i="4" s="1"/>
  <c r="BH5" i="4" s="1"/>
  <c r="BJ5" i="4"/>
  <c r="G20" i="1" l="1"/>
  <c r="G74" i="1" s="1"/>
  <c r="G75" i="1" s="1"/>
  <c r="G77" i="1" s="1"/>
  <c r="G79" i="1" s="1"/>
  <c r="G82" i="1" s="1"/>
  <c r="G83" i="1" s="1"/>
  <c r="F74" i="1"/>
  <c r="F75" i="1" s="1"/>
  <c r="F77" i="1" s="1"/>
  <c r="F79" i="1" s="1"/>
  <c r="F82" i="1" s="1"/>
  <c r="F83" i="1" s="1"/>
  <c r="H8" i="1"/>
  <c r="H17" i="1" s="1"/>
  <c r="I4" i="3"/>
  <c r="I10" i="1"/>
  <c r="I19" i="1" s="1"/>
  <c r="J5" i="3"/>
  <c r="I15" i="1"/>
  <c r="AZ10" i="4"/>
  <c r="AF13" i="4" s="1"/>
  <c r="J56" i="1" s="1"/>
  <c r="BA3" i="4"/>
  <c r="BA10" i="4" s="1"/>
  <c r="AF14" i="4" s="1"/>
  <c r="J57" i="1" s="1"/>
  <c r="I7" i="1"/>
  <c r="I16" i="1" s="1"/>
  <c r="J3" i="3"/>
  <c r="M15" i="3"/>
  <c r="L16" i="3"/>
  <c r="L60" i="1" s="1"/>
  <c r="L61" i="1" s="1"/>
  <c r="BD6" i="4"/>
  <c r="BF7" i="4"/>
  <c r="BG7" i="4" s="1"/>
  <c r="BH7" i="4" s="1"/>
  <c r="BJ7" i="4"/>
  <c r="BK9" i="4"/>
  <c r="E77" i="1"/>
  <c r="H12" i="1"/>
  <c r="BD4" i="4"/>
  <c r="BK5" i="4"/>
  <c r="BR5" i="4" s="1"/>
  <c r="BM5" i="4"/>
  <c r="BN5" i="4" s="1"/>
  <c r="BO5" i="4" s="1"/>
  <c r="BQ5" i="4"/>
  <c r="BF9" i="4"/>
  <c r="BG9" i="4" s="1"/>
  <c r="BH9" i="4" s="1"/>
  <c r="BJ9" i="4"/>
  <c r="J6" i="1"/>
  <c r="K2" i="3"/>
  <c r="H20" i="1"/>
  <c r="BF4" i="4"/>
  <c r="BG4" i="4" s="1"/>
  <c r="BH4" i="4" s="1"/>
  <c r="BJ4" i="4"/>
  <c r="BF6" i="4"/>
  <c r="BG6" i="4" s="1"/>
  <c r="BH6" i="4" s="1"/>
  <c r="BJ6" i="4"/>
  <c r="BF3" i="4"/>
  <c r="BG3" i="4" s="1"/>
  <c r="BK3" i="4" s="1"/>
  <c r="BJ3" i="4"/>
  <c r="J4" i="3" l="1"/>
  <c r="I8" i="1"/>
  <c r="I12" i="1" s="1"/>
  <c r="K5" i="3"/>
  <c r="J10" i="1"/>
  <c r="BR3" i="4"/>
  <c r="BQ6" i="4"/>
  <c r="BM6" i="4"/>
  <c r="BN6" i="4" s="1"/>
  <c r="BO6" i="4" s="1"/>
  <c r="BT5" i="4"/>
  <c r="BU5" i="4" s="1"/>
  <c r="BV5" i="4" s="1"/>
  <c r="BX5" i="4"/>
  <c r="CA5" i="4" s="1"/>
  <c r="CB5" i="4" s="1"/>
  <c r="CC5" i="4" s="1"/>
  <c r="BK7" i="4"/>
  <c r="E79" i="1"/>
  <c r="E82" i="1" s="1"/>
  <c r="E83" i="1" s="1"/>
  <c r="J15" i="1"/>
  <c r="BK4" i="4"/>
  <c r="BR4" i="4" s="1"/>
  <c r="BK6" i="4"/>
  <c r="BR6" i="4" s="1"/>
  <c r="M16" i="3"/>
  <c r="M60" i="1" s="1"/>
  <c r="M61" i="1" s="1"/>
  <c r="N15" i="3"/>
  <c r="N16" i="3" s="1"/>
  <c r="N60" i="1" s="1"/>
  <c r="N61" i="1" s="1"/>
  <c r="K6" i="1"/>
  <c r="L2" i="3"/>
  <c r="BM4" i="4"/>
  <c r="BN4" i="4" s="1"/>
  <c r="BO4" i="4" s="1"/>
  <c r="BQ4" i="4"/>
  <c r="BM9" i="4"/>
  <c r="BN9" i="4" s="1"/>
  <c r="BO9" i="4" s="1"/>
  <c r="BQ9" i="4"/>
  <c r="BR9" i="4"/>
  <c r="J7" i="1"/>
  <c r="K3" i="3"/>
  <c r="BQ3" i="4"/>
  <c r="BM3" i="4"/>
  <c r="BN3" i="4" s="1"/>
  <c r="BH3" i="4"/>
  <c r="BH10" i="4" s="1"/>
  <c r="AL14" i="4" s="1"/>
  <c r="K57" i="1" s="1"/>
  <c r="BG10" i="4"/>
  <c r="AL13" i="4" s="1"/>
  <c r="K56" i="1" s="1"/>
  <c r="H74" i="1"/>
  <c r="BQ7" i="4"/>
  <c r="BM7" i="4"/>
  <c r="BN7" i="4" s="1"/>
  <c r="BO7" i="4" s="1"/>
  <c r="I17" i="1" l="1"/>
  <c r="I20" i="1" s="1"/>
  <c r="I74" i="1" s="1"/>
  <c r="I75" i="1" s="1"/>
  <c r="I77" i="1" s="1"/>
  <c r="I79" i="1" s="1"/>
  <c r="I82" i="1" s="1"/>
  <c r="I83" i="1" s="1"/>
  <c r="J8" i="1"/>
  <c r="J17" i="1" s="1"/>
  <c r="K4" i="3"/>
  <c r="J19" i="1"/>
  <c r="K10" i="1"/>
  <c r="K19" i="1" s="1"/>
  <c r="L5" i="3"/>
  <c r="BT7" i="4"/>
  <c r="BU7" i="4" s="1"/>
  <c r="BV7" i="4" s="1"/>
  <c r="BX7" i="4"/>
  <c r="CA7" i="4" s="1"/>
  <c r="CB7" i="4" s="1"/>
  <c r="CC7" i="4" s="1"/>
  <c r="BN10" i="4"/>
  <c r="AM13" i="4" s="1"/>
  <c r="L56" i="1" s="1"/>
  <c r="BO3" i="4"/>
  <c r="BO10" i="4" s="1"/>
  <c r="AM14" i="4" s="1"/>
  <c r="L57" i="1" s="1"/>
  <c r="O60" i="1"/>
  <c r="O61" i="1" s="1"/>
  <c r="J16" i="1"/>
  <c r="BT4" i="4"/>
  <c r="BU4" i="4" s="1"/>
  <c r="BV4" i="4" s="1"/>
  <c r="BX4" i="4"/>
  <c r="CA4" i="4" s="1"/>
  <c r="CB4" i="4" s="1"/>
  <c r="CC4" i="4" s="1"/>
  <c r="BY4" i="4"/>
  <c r="H75" i="1"/>
  <c r="BY5" i="4"/>
  <c r="BX3" i="4"/>
  <c r="CA3" i="4" s="1"/>
  <c r="CB3" i="4" s="1"/>
  <c r="BT3" i="4"/>
  <c r="BU3" i="4" s="1"/>
  <c r="BX9" i="4"/>
  <c r="CA9" i="4" s="1"/>
  <c r="CB9" i="4" s="1"/>
  <c r="CC9" i="4" s="1"/>
  <c r="BT9" i="4"/>
  <c r="BU9" i="4" s="1"/>
  <c r="BV9" i="4" s="1"/>
  <c r="M2" i="3"/>
  <c r="L6" i="1"/>
  <c r="BR7" i="4"/>
  <c r="BY7" i="4" s="1"/>
  <c r="BY3" i="4"/>
  <c r="L3" i="3"/>
  <c r="K7" i="1"/>
  <c r="K16" i="1" s="1"/>
  <c r="K15" i="1"/>
  <c r="BX6" i="4"/>
  <c r="CA6" i="4" s="1"/>
  <c r="CB6" i="4" s="1"/>
  <c r="CC6" i="4" s="1"/>
  <c r="BT6" i="4"/>
  <c r="BU6" i="4" s="1"/>
  <c r="BV6" i="4" s="1"/>
  <c r="J12" i="1" l="1"/>
  <c r="J20" i="1"/>
  <c r="J74" i="1" s="1"/>
  <c r="L4" i="3"/>
  <c r="K8" i="1"/>
  <c r="L10" i="1"/>
  <c r="M5" i="3"/>
  <c r="N2" i="3"/>
  <c r="N6" i="1" s="1"/>
  <c r="M6" i="1"/>
  <c r="CB10" i="4"/>
  <c r="AT13" i="4" s="1"/>
  <c r="N56" i="1" s="1"/>
  <c r="CC3" i="4"/>
  <c r="CC10" i="4" s="1"/>
  <c r="AT14" i="4" s="1"/>
  <c r="N57" i="1" s="1"/>
  <c r="M3" i="3"/>
  <c r="L7" i="1"/>
  <c r="L16" i="1" s="1"/>
  <c r="BY6" i="4"/>
  <c r="L15" i="1"/>
  <c r="O6" i="1"/>
  <c r="BV3" i="4"/>
  <c r="BV10" i="4" s="1"/>
  <c r="AS14" i="4" s="1"/>
  <c r="M57" i="1" s="1"/>
  <c r="BU10" i="4"/>
  <c r="AS13" i="4" s="1"/>
  <c r="M56" i="1" s="1"/>
  <c r="H77" i="1"/>
  <c r="BY9" i="4"/>
  <c r="K17" i="1" l="1"/>
  <c r="K20" i="1" s="1"/>
  <c r="K12" i="1"/>
  <c r="L8" i="1"/>
  <c r="L17" i="1" s="1"/>
  <c r="M4" i="3"/>
  <c r="M10" i="1"/>
  <c r="M19" i="1" s="1"/>
  <c r="N5" i="3"/>
  <c r="N10" i="1" s="1"/>
  <c r="N19" i="1" s="1"/>
  <c r="L19" i="1"/>
  <c r="H79" i="1"/>
  <c r="H82" i="1" s="1"/>
  <c r="H83" i="1" s="1"/>
  <c r="J75" i="1"/>
  <c r="L12" i="1"/>
  <c r="M7" i="1"/>
  <c r="M16" i="1" s="1"/>
  <c r="N3" i="3"/>
  <c r="N7" i="1" s="1"/>
  <c r="M15" i="1"/>
  <c r="O57" i="1"/>
  <c r="N15" i="1"/>
  <c r="L20" i="1"/>
  <c r="O56" i="1"/>
  <c r="K74" i="1" l="1"/>
  <c r="K75" i="1" s="1"/>
  <c r="K77" i="1" s="1"/>
  <c r="K79" i="1" s="1"/>
  <c r="K82" i="1" s="1"/>
  <c r="K83" i="1" s="1"/>
  <c r="N4" i="3"/>
  <c r="N8" i="1" s="1"/>
  <c r="N17" i="1" s="1"/>
  <c r="M8" i="1"/>
  <c r="O10" i="1"/>
  <c r="O19" i="1"/>
  <c r="N16" i="1"/>
  <c r="O16" i="1" s="1"/>
  <c r="O7" i="1"/>
  <c r="J77" i="1"/>
  <c r="O15" i="1"/>
  <c r="L74" i="1"/>
  <c r="M17" i="1" l="1"/>
  <c r="M12" i="1"/>
  <c r="O8" i="1"/>
  <c r="O12" i="1" s="1"/>
  <c r="N12" i="1"/>
  <c r="L75" i="1"/>
  <c r="J79" i="1"/>
  <c r="J82" i="1" s="1"/>
  <c r="J83" i="1" s="1"/>
  <c r="N20" i="1"/>
  <c r="O17" i="1" l="1"/>
  <c r="O20" i="1" s="1"/>
  <c r="M20" i="1"/>
  <c r="M74" i="1" s="1"/>
  <c r="M75" i="1" s="1"/>
  <c r="M77" i="1" s="1"/>
  <c r="M79" i="1" s="1"/>
  <c r="M82" i="1" s="1"/>
  <c r="M83" i="1" s="1"/>
  <c r="N74" i="1"/>
  <c r="N75" i="1" s="1"/>
  <c r="N77" i="1" s="1"/>
  <c r="N79" i="1" s="1"/>
  <c r="N82" i="1" s="1"/>
  <c r="N83" i="1" s="1"/>
  <c r="L77" i="1"/>
  <c r="O75" i="1" l="1"/>
  <c r="O74" i="1"/>
  <c r="L79" i="1"/>
  <c r="L82" i="1" s="1"/>
  <c r="L83" i="1" s="1"/>
  <c r="O77" i="1"/>
  <c r="O79" i="1" l="1"/>
</calcChain>
</file>

<file path=xl/sharedStrings.xml><?xml version="1.0" encoding="utf-8"?>
<sst xmlns="http://schemas.openxmlformats.org/spreadsheetml/2006/main" count="521" uniqueCount="324">
  <si>
    <t>Salaries &amp; Wages</t>
  </si>
  <si>
    <t>*</t>
  </si>
  <si>
    <t>PI</t>
  </si>
  <si>
    <t>Co-PI</t>
  </si>
  <si>
    <t>Postdoc</t>
  </si>
  <si>
    <t>Research Staff</t>
  </si>
  <si>
    <t>Graduate Assistant</t>
  </si>
  <si>
    <t>Undergrad Assistant</t>
  </si>
  <si>
    <t>Subtotal</t>
  </si>
  <si>
    <t>Research Capped</t>
  </si>
  <si>
    <t>Res. Uncapped (DoD)</t>
  </si>
  <si>
    <t>Other Sponsored</t>
  </si>
  <si>
    <t>Instruction</t>
  </si>
  <si>
    <t>Industrial (Non-Government)</t>
  </si>
  <si>
    <t>Industrial (DoD)</t>
  </si>
  <si>
    <t>Industrial (Non-DoD)</t>
  </si>
  <si>
    <t>Special</t>
  </si>
  <si>
    <t>Sponsor</t>
  </si>
  <si>
    <t>Title</t>
  </si>
  <si>
    <t>Start Date</t>
  </si>
  <si>
    <t>Due Date</t>
  </si>
  <si>
    <t>Rate</t>
  </si>
  <si>
    <t>Address</t>
  </si>
  <si>
    <t>Name</t>
  </si>
  <si>
    <t>Phone</t>
  </si>
  <si>
    <t>Email</t>
  </si>
  <si>
    <t>Technical Contact</t>
  </si>
  <si>
    <t>Admin Contact</t>
  </si>
  <si>
    <t>Type</t>
  </si>
  <si>
    <t>SPONSOR INFORMATION</t>
  </si>
  <si>
    <t>Months</t>
  </si>
  <si>
    <t>Phase</t>
  </si>
  <si>
    <t>Amount</t>
  </si>
  <si>
    <t>BUDGET INFORMATION</t>
  </si>
  <si>
    <t>PI Rate:</t>
  </si>
  <si>
    <t>Co-PI Rate:</t>
  </si>
  <si>
    <t>Postdoc Rt:</t>
  </si>
  <si>
    <t>GRA Rt:</t>
  </si>
  <si>
    <t>Annual Increase:</t>
  </si>
  <si>
    <t>PI Mths</t>
  </si>
  <si>
    <t>Co-PI Mths</t>
  </si>
  <si>
    <t>No. Of PDs</t>
  </si>
  <si>
    <t>PD Mths</t>
  </si>
  <si>
    <t>No. GRAs</t>
  </si>
  <si>
    <t>GRA Mths</t>
  </si>
  <si>
    <t>Res Staff Amt</t>
  </si>
  <si>
    <t>Undergrd Amt</t>
  </si>
  <si>
    <t>Domestic</t>
  </si>
  <si>
    <t>Foreign</t>
  </si>
  <si>
    <t>Description</t>
  </si>
  <si>
    <t>MATERIALS &amp; SUPPLIES</t>
  </si>
  <si>
    <t>EQUIPMENT</t>
  </si>
  <si>
    <t>SUBAGREEMENTS</t>
  </si>
  <si>
    <t>PARTICIPANT SUPPORT</t>
  </si>
  <si>
    <t>Stipends</t>
  </si>
  <si>
    <t>Travel</t>
  </si>
  <si>
    <t>Subsistence</t>
  </si>
  <si>
    <t>Other</t>
  </si>
  <si>
    <t>INTERNAL FUNDS TRANSFER (GTRI)</t>
  </si>
  <si>
    <t>Transfer</t>
  </si>
  <si>
    <t>High</t>
  </si>
  <si>
    <t>Low</t>
  </si>
  <si>
    <t>GRA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</si>
  <si>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</si>
  <si>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</si>
  <si>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</si>
  <si>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</si>
  <si>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</si>
  <si>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</si>
  <si>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</si>
  <si>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</si>
  <si>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</si>
  <si>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</si>
  <si>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</si>
  <si>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</si>
  <si>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</si>
  <si>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</si>
  <si>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</si>
  <si>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</si>
  <si>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</si>
  <si>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</si>
  <si>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</si>
  <si>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</si>
  <si>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Total</t>
  </si>
  <si>
    <t>Actual</t>
  </si>
  <si>
    <t>25K</t>
  </si>
  <si>
    <t>Diff</t>
  </si>
  <si>
    <t>Burd</t>
  </si>
  <si>
    <t>Unbur</t>
  </si>
  <si>
    <t>Bur LO</t>
  </si>
  <si>
    <t>Burdened</t>
  </si>
  <si>
    <t>Unburd</t>
  </si>
  <si>
    <t>Total Months</t>
  </si>
  <si>
    <t>Fringe Benefits</t>
  </si>
  <si>
    <t>Materials &amp; Supplies</t>
  </si>
  <si>
    <t>Equipment</t>
  </si>
  <si>
    <t>Subagreements</t>
  </si>
  <si>
    <t>BURDENDED</t>
  </si>
  <si>
    <t>UNBURDENED</t>
  </si>
  <si>
    <t>Tuition Remission</t>
  </si>
  <si>
    <t>Tuition</t>
  </si>
  <si>
    <t>Participant Support</t>
  </si>
  <si>
    <t>Internal Funds Transfer</t>
  </si>
  <si>
    <t>Direct Total</t>
  </si>
  <si>
    <t>DIRECT BASE</t>
  </si>
  <si>
    <t>F &amp; A (Indirect)</t>
  </si>
  <si>
    <t>TOTAL PROPOSED</t>
  </si>
  <si>
    <t>Amount Requested:</t>
  </si>
  <si>
    <t>Over / Under Budget:</t>
  </si>
  <si>
    <t>Total Direct to Add / Remove:</t>
  </si>
  <si>
    <t>Yes</t>
  </si>
  <si>
    <t>No</t>
  </si>
  <si>
    <t>Tuition Escalator:</t>
  </si>
  <si>
    <t>FY</t>
  </si>
  <si>
    <t>Capped</t>
  </si>
  <si>
    <t>Uncapped</t>
  </si>
  <si>
    <t>Industry</t>
  </si>
  <si>
    <t>Overhead</t>
  </si>
  <si>
    <t>Temp</t>
  </si>
  <si>
    <t>FY Rates:</t>
  </si>
  <si>
    <t>GEORGIA INSTITUTE OF TECHNOLOGY</t>
  </si>
  <si>
    <t>FOR OSP USE ONLY:</t>
  </si>
  <si>
    <t>Sponsored Programs/Research Proposal Authorization Routing Form</t>
  </si>
  <si>
    <t>DEPT./LAB PROPOSAL TRACKING NUMBER</t>
  </si>
  <si>
    <t>PROJECT DIRECTOR/PRINCIPAL INVESTIGATOR (DR./MR./MRS./MISS/MS.)</t>
  </si>
  <si>
    <t>PHONE</t>
  </si>
  <si>
    <t>CAMPUS ADDRESS &amp; MAIL CODE</t>
  </si>
  <si>
    <t>E-MAIL</t>
  </si>
  <si>
    <t>FAX</t>
  </si>
  <si>
    <t>Atlanta, Georgia 30332</t>
  </si>
  <si>
    <t>LABORATORY, CENTER, COLLEGE OR SCHOOL</t>
  </si>
  <si>
    <t>Org.ID (REQUIRED)</t>
  </si>
  <si>
    <t>Co-PD/PI (s)</t>
  </si>
  <si>
    <t>ADMINISTRATIVE COORDINATOR, IF OTHER THAN PD/PI</t>
  </si>
  <si>
    <t>PROPOSAL DATA</t>
  </si>
  <si>
    <t>PROPOSAL TITLE</t>
  </si>
  <si>
    <t>PROPOSAL / AWARD CLASSIFICATION:</t>
  </si>
  <si>
    <t>NEW</t>
  </si>
  <si>
    <t>REVISED BUDGET FOR</t>
  </si>
  <si>
    <t>CONTINUATION/RENEWAL OF</t>
  </si>
  <si>
    <t>OTHER REVISION OF</t>
  </si>
  <si>
    <t>SUPPLEMENT TO</t>
  </si>
  <si>
    <t>IF THIS IS A CONTINUATION OR RENEWAL, DOES THIS PROPOSAL CONTAIN AN ANIMAL OR INTERIM REPORT REQUIRED BY THE EXISTING AGREEMENT?</t>
  </si>
  <si>
    <t>REQUEST FOR PROPOSAL / APPLICATION (RFP, RFA) NUMBER</t>
  </si>
  <si>
    <t>TYPE OF AWARD (CONTRACT TYPE):</t>
  </si>
  <si>
    <t>COST SHARING</t>
  </si>
  <si>
    <t>COST REIMBURSEMENT NO FEE (DEFAULT - RESIDENT INSTRUCTION)</t>
  </si>
  <si>
    <t>COST REIMBURSEMENT WITH A FEE (DEFAULT - GTRI)</t>
  </si>
  <si>
    <t>IS COST SHARING/MATCHING PROPOSED? (ATTACH APPROVAL FORM)</t>
  </si>
  <si>
    <t>TIME &amp; MATERIALS CONTRACT (MEMO REQUIRED)</t>
  </si>
  <si>
    <t>IS COST SHARING/MATCHING CONTRACTUALLY REQUIRED BY THE SPONSOR?</t>
  </si>
  <si>
    <t>FIXED PRICE CONTRACT (MEMO REQUIRED - RESIDENT INSTRUCTION)</t>
  </si>
  <si>
    <t>IS COST SHARING/MATCHING BEING PROVIDED BY AN EXTERNAL ENTITY?</t>
  </si>
  <si>
    <t>IF, YES, ATTACH LETTER OF COMMITMENT BY EXTERNAL ENTITY</t>
  </si>
  <si>
    <t>TOTAL $ PROPOSED FROM SPONSOR</t>
  </si>
  <si>
    <t>TOTAL COST SHARING AMOUNT</t>
  </si>
  <si>
    <t>ESTIMATED START DATE</t>
  </si>
  <si>
    <t>DUE DATE &amp; TIME</t>
  </si>
  <si>
    <t>PERFORMANCE PERIOD</t>
  </si>
  <si>
    <t>MONTHS:</t>
  </si>
  <si>
    <t>KEY WORDS (AT LEAST ONE REQUIRED):</t>
  </si>
  <si>
    <t>SPONSOR DATA</t>
  </si>
  <si>
    <t>SPONSORING ORGANIZATION NAME (FUNDING ORGANIZATION OR THE</t>
  </si>
  <si>
    <t>SPONSOR'S TECHNICAL CONTACT</t>
  </si>
  <si>
    <t>SUBAWARD IS FROM)</t>
  </si>
  <si>
    <t>EMAIL</t>
  </si>
  <si>
    <t>MAILING ADDRESS OF SPONSORING ORGANIZATION</t>
  </si>
  <si>
    <t>ADMINISTRATIVE CONTACT</t>
  </si>
  <si>
    <t>NAME OF SPONSORING GOVERNMENT ORGANIZATION (PRIME), IF APPLICABLE</t>
  </si>
  <si>
    <t>SOURCE OF FUNDS, IF DIFFERENT FROM SPONSORING ORGANIZATION OR PRIME</t>
  </si>
  <si>
    <t>PRIME CONTRACT NUMBER:</t>
  </si>
  <si>
    <t>CONTRACT NUMBER FOR SOURCE OF FUNDS</t>
  </si>
  <si>
    <t>CHECK PREFERRED MAILING METHOD.</t>
  </si>
  <si>
    <t>COURIER (HAND DELIVERY) ADDRESS</t>
  </si>
  <si>
    <t>x</t>
  </si>
  <si>
    <t>ELECTRONIC - EMAIL OR FAX IF APPLICABLE:</t>
  </si>
  <si>
    <t>EXPRESS COURIER</t>
  </si>
  <si>
    <t>FIRST CLASS CERTIFIED</t>
  </si>
  <si>
    <t>U.S. EXPRESS MAIL</t>
  </si>
  <si>
    <t>SHIPPING ACCOUNT TO BE CHARGED</t>
  </si>
  <si>
    <t>SPECIAL REVIEW CHECKLIST</t>
  </si>
  <si>
    <t>The proposal submitted involves the following:</t>
  </si>
  <si>
    <t>Human Subject Research?</t>
  </si>
  <si>
    <t>IRB Protocal Number:</t>
  </si>
  <si>
    <t>Expiration Date:</t>
  </si>
  <si>
    <t>Vertebrate Animals?</t>
  </si>
  <si>
    <t>IACUC Protocal Number:</t>
  </si>
  <si>
    <t>Recombinant DNA?</t>
  </si>
  <si>
    <t>IBC Registration Number:</t>
  </si>
  <si>
    <t>Applicants may request a deferral to submit a funding proposal without an approved protocol as required by GT policy.  Requests must be made</t>
  </si>
  <si>
    <t>in writing to your Contracting Officer who will obtain institutional approval for such action.</t>
  </si>
  <si>
    <t>Select Agents</t>
  </si>
  <si>
    <t>See list at</t>
  </si>
  <si>
    <t>www.cdc.gov/od/sap/docs/salist.pdf</t>
  </si>
  <si>
    <t>More info:</t>
  </si>
  <si>
    <t>www.cdc.gov/od/sap/</t>
  </si>
  <si>
    <t>Biological Agents:</t>
  </si>
  <si>
    <t>Check all that apply:</t>
  </si>
  <si>
    <t>Infectious or Pathogenic agent(s)</t>
  </si>
  <si>
    <t>Human tissues or bodily fluids</t>
  </si>
  <si>
    <t>Other Bio materials</t>
  </si>
  <si>
    <t>Physical Agents:</t>
  </si>
  <si>
    <t>Chemicals</t>
  </si>
  <si>
    <t>Sharps</t>
  </si>
  <si>
    <t>Laser</t>
  </si>
  <si>
    <t>Radiation</t>
  </si>
  <si>
    <t>Thermal agent(s)</t>
  </si>
  <si>
    <t>Materials Transfer Agreement (MTA)</t>
  </si>
  <si>
    <t>Professional Education Program (if yes, please route form to DLPE)</t>
  </si>
  <si>
    <t>Subaward(s) are proposed</t>
  </si>
  <si>
    <t>Teaming Agreement</t>
  </si>
  <si>
    <t>Research involves export of info or materials to another country</t>
  </si>
  <si>
    <t>Research involves a foreign sponsor or collaborator, or will be performed in whole or in part outside the U.S.</t>
  </si>
  <si>
    <t>Contract anticipated to contain restrictions on publication or the use of Foreign Nationals</t>
  </si>
  <si>
    <t>Involves the use of pre-existing (background) intellectual property</t>
  </si>
  <si>
    <t>Georgia Tech's</t>
  </si>
  <si>
    <t>Third Party's - explain in comments section.</t>
  </si>
  <si>
    <t>ROUTING AND APPROVALS FOR COMPLETED PROPOSAL</t>
  </si>
  <si>
    <t>REQUIRED</t>
  </si>
  <si>
    <t>RESPONSIBILITIES</t>
  </si>
  <si>
    <t>I certify that the information on this form is accurate and complete as of this date.  I</t>
  </si>
  <si>
    <t>1. Principal</t>
  </si>
  <si>
    <t>Preparation of technical data</t>
  </si>
  <si>
    <t>agree to accept responsibility for scientific and technical conduct of this project and</t>
  </si>
  <si>
    <t>Investigator/Project</t>
  </si>
  <si>
    <t>and budget.</t>
  </si>
  <si>
    <t>for provisions of required technical reports if a grant or contract is awarded as a result</t>
  </si>
  <si>
    <t>Director and Co-Principal</t>
  </si>
  <si>
    <t>Obtain all required approvals.</t>
  </si>
  <si>
    <t>of this application.  If an award is made as a result of this proposal, I will administer it</t>
  </si>
  <si>
    <t>Investigator (if applicable)</t>
  </si>
  <si>
    <t>in accordance with the policies of the sponsor and of Georgia Tech as applicable.</t>
  </si>
  <si>
    <t>I certify that I have read and understand the Institute's conflict of interest policy.  To the</t>
  </si>
  <si>
    <t>best of my knowledge, all required financial disclosures were made; and I will comply</t>
  </si>
  <si>
    <t>with any conditions or restrictions imposed by the Institute to manage, reduce, or</t>
  </si>
  <si>
    <t>eliminate conflicts of interest.</t>
  </si>
  <si>
    <t>PD/PI Signature</t>
  </si>
  <si>
    <t>Date:</t>
  </si>
  <si>
    <t>Co-Investigator 1 Signature</t>
  </si>
  <si>
    <t>Co-Investigator 2 Signature</t>
  </si>
  <si>
    <t>Co-Investigator 3 Signature</t>
  </si>
  <si>
    <t>Co-Investigator 4 Signature</t>
  </si>
  <si>
    <t>Co-Investigator 5 Signature</t>
  </si>
  <si>
    <t>Co-Investigator 6 Signature</t>
  </si>
  <si>
    <t>Co-Investigator 7 Signature</t>
  </si>
  <si>
    <t>Co-Investigator 8 Signature</t>
  </si>
  <si>
    <t>2. Lab/School/Center</t>
  </si>
  <si>
    <t>Approval of Technical and Budgetary</t>
  </si>
  <si>
    <t>Department / Lead unit</t>
  </si>
  <si>
    <t>Director*</t>
  </si>
  <si>
    <t>Contentent, Personnel, Equipment, and</t>
  </si>
  <si>
    <t>Signature</t>
  </si>
  <si>
    <t>Space; review of this Proposal Routing</t>
  </si>
  <si>
    <t>Form.</t>
  </si>
  <si>
    <t>Other department / unit Co-1</t>
  </si>
  <si>
    <t>Other department / unit Co-2</t>
  </si>
  <si>
    <t>SITUATIONAL</t>
  </si>
  <si>
    <t>3. Dean/Director, GTRI</t>
  </si>
  <si>
    <t>Approval of Personnel Assignments, Technical and Budgetary Content, Equipment and Space; and Special Considerations listed</t>
  </si>
  <si>
    <t>Director,</t>
  </si>
  <si>
    <t>below.</t>
  </si>
  <si>
    <t>Other*</t>
  </si>
  <si>
    <t>Dean / Director Signature</t>
  </si>
  <si>
    <t>4. Associate Vice Provost</t>
  </si>
  <si>
    <t>Approval of special considerations such as IRB/IACUC/IBBB waivers to submit application prior to Institutional Compliance</t>
  </si>
  <si>
    <t>for Research</t>
  </si>
  <si>
    <t>Approval</t>
  </si>
  <si>
    <t>5. Office of Sponsored</t>
  </si>
  <si>
    <t>General review for compliance with sponsor's requirements, GIT/GTRC/GTARC policies and obligations, budget/contractual</t>
  </si>
  <si>
    <t>Programs (OSP)</t>
  </si>
  <si>
    <t>requirements.  Provide transmittal letter and contract terms; arrange for reproduction, mailing, and internal distribution; maintain</t>
  </si>
  <si>
    <t>official file.</t>
  </si>
  <si>
    <t>EXPORT REVIEW</t>
  </si>
  <si>
    <t xml:space="preserve">  Y        N</t>
  </si>
  <si>
    <t xml:space="preserve">6. Vice Provost for </t>
  </si>
  <si>
    <t>Required if requesting Cost Sharing from the VPR's office.</t>
  </si>
  <si>
    <t>Research</t>
  </si>
  <si>
    <t>* Steps 2 and 3 must be approved by all administrators responsible for personnel, equipment, and space involved.</t>
  </si>
  <si>
    <t>** For GTRI, organizational Conflict of Interest (COI) clauses require GTRI Business Development Office (BDO) review and approval.</t>
  </si>
  <si>
    <t>COMMENTS:</t>
  </si>
  <si>
    <t>The RCR Project Plan to Georgia Tech’s Proposal Routing Sheet</t>
  </si>
  <si>
    <t>In accordance with the Georgia Tech Responsible Conduct of Research (RCR) Policy, the RCR Project Plan must be submitted at the</t>
  </si>
  <si>
    <t>same time the proposal is being submitted which indicates the instruction method beyond CITI that will be used for students</t>
  </si>
  <si>
    <t>appointed to the project. This form will become part of the project file in the Office of Sponsored Programs. This policy is</t>
  </si>
  <si>
    <t>intended to comply with the requirements of the National Science Foundation’s (NSF) implementation of the requirements of</t>
  </si>
  <si>
    <t>Section 7009 of the America Creating Opportunities to Meaningfully Promote Excellence in Technology, Education, and Science</t>
  </si>
  <si>
    <t>(42 U.S.C. 1862o–1) found in the NSF Award and Administration Guide, Chapter IV, and National Institutes of Health (NIH)</t>
  </si>
  <si>
    <t>requirements found in NOT-OD-10-019*.</t>
  </si>
  <si>
    <t>By way of completing this addendum, the PI acknowledges the requirement for RCR training which is accomplished through a</t>
  </si>
  <si>
    <t>combination of Institute-wide on-line training that every covered student receives plus one or more of the in-person methods</t>
  </si>
  <si>
    <t>described below. Compliance with the requirements for providing instruction in Responsible Conduct of Research is a</t>
  </si>
  <si>
    <t>responsibility of the Principal Investigator. Documentation of the in‐person RCR training (part 2) is the responsibility of the PI</t>
  </si>
  <si>
    <t>unless a formal tracking system is already in place (i.e., Banner).</t>
  </si>
  <si>
    <t>CITI Training:</t>
  </si>
  <si>
    <t>1. Students and trainees shall complete the RCR modules in CITI during the first semester in which they are appointed to NSF</t>
  </si>
  <si>
    <t>or NIH-funded projects. Students and trainees will be required to earn an acceptable score on the exam given as part of</t>
  </si>
  <si>
    <t>this instruction. Documentation will be provided to Georgia Tech by CITI and records will be maintained by the</t>
  </si>
  <si>
    <t>e-Commerce and Training Office in the Office of Sponsored Programs (OSP). Training must be completed within 90 days of</t>
  </si>
  <si>
    <t>appointment to a covered NSF or NIH-funded project or by the end of the semester, whichever is later; and</t>
  </si>
  <si>
    <t>In-Person Training:</t>
  </si>
  <si>
    <t>2. At the discretion of the School and Principal Investigator, students and trainees shall, either:</t>
  </si>
  <si>
    <t>a. Participate in a class, seminar, or other interactive program developed by the School that address ethical issues</t>
  </si>
  <si>
    <t>relevant to the discipline as well as broader issues of research integrity; or</t>
  </si>
  <si>
    <t>b. Participate in regularly scheduled laboratory meetings or discussions that address ethical issues relevant to the</t>
  </si>
  <si>
    <t>discipline as well as broader issues of research integrity; or</t>
  </si>
  <si>
    <t>c. Successfully completes the Research Methods Course required by the School for all majors (provided that course</t>
  </si>
  <si>
    <t>includes at least eight hours of instruction in ethical issues relevant to the discipline as well as broader issues of</t>
  </si>
  <si>
    <t>research integrity); or</t>
  </si>
  <si>
    <t>d. Successfully completes the Research Ethics Course offered by the Ivan Allen College; or</t>
  </si>
  <si>
    <t>e. Participates in the Research Ethics Webinar offered two times per semester by OSP’s e-Commerce Office.</t>
  </si>
  <si>
    <t xml:space="preserve">Please provide details of the RCR training (part 2) that will be provided to students supported by this award in the space below:            </t>
  </si>
  <si>
    <r>
      <t>I</t>
    </r>
    <r>
      <rPr>
        <b/>
        <sz val="8"/>
        <rFont val="Arial"/>
        <family val="2"/>
      </rPr>
      <t>NVESTIGATOR</t>
    </r>
    <r>
      <rPr>
        <b/>
        <sz val="9"/>
        <rFont val="Arial"/>
        <family val="2"/>
      </rPr>
      <t xml:space="preserve"> D</t>
    </r>
    <r>
      <rPr>
        <b/>
        <sz val="8"/>
        <rFont val="Arial"/>
        <family val="2"/>
      </rPr>
      <t>ATA</t>
    </r>
  </si>
  <si>
    <r>
      <t xml:space="preserve">NOTE:  </t>
    </r>
    <r>
      <rPr>
        <i/>
        <sz val="9"/>
        <rFont val="Arial"/>
        <family val="2"/>
      </rPr>
      <t>No awards will be accepted without approved GT protocol in place.</t>
    </r>
  </si>
  <si>
    <r>
      <t xml:space="preserve">       </t>
    </r>
    <r>
      <rPr>
        <sz val="10"/>
        <rFont val="Arial"/>
        <family val="2"/>
      </rPr>
      <t xml:space="preserve"> Foreign Sponsor</t>
    </r>
  </si>
  <si>
    <r>
      <t xml:space="preserve">       </t>
    </r>
    <r>
      <rPr>
        <sz val="10"/>
        <rFont val="Arial"/>
        <family val="2"/>
      </rPr>
      <t xml:space="preserve"> Cost Sharing/GO-Funds</t>
    </r>
  </si>
  <si>
    <r>
      <t xml:space="preserve">       </t>
    </r>
    <r>
      <rPr>
        <sz val="10"/>
        <rFont val="Arial"/>
        <family val="2"/>
      </rPr>
      <t xml:space="preserve"> Other Sponsored Activities</t>
    </r>
  </si>
  <si>
    <r>
      <t xml:space="preserve">       </t>
    </r>
    <r>
      <rPr>
        <sz val="10"/>
        <rFont val="Arial"/>
        <family val="2"/>
      </rPr>
      <t xml:space="preserve"> Organizational COI Clause**</t>
    </r>
  </si>
  <si>
    <r>
      <t xml:space="preserve">       </t>
    </r>
    <r>
      <rPr>
        <sz val="10"/>
        <rFont val="Arial"/>
        <family val="2"/>
      </rPr>
      <t xml:space="preserve"> Other (specify in Comments)</t>
    </r>
  </si>
  <si>
    <r>
      <t xml:space="preserve">      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 xml:space="preserve">      </t>
    </r>
    <r>
      <rPr>
        <sz val="10"/>
        <rFont val="Arial"/>
        <family val="2"/>
      </rPr>
      <t xml:space="preserve">   Foreign Sponsor</t>
    </r>
  </si>
  <si>
    <r>
      <t xml:space="preserve">      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 xml:space="preserve">      </t>
    </r>
    <r>
      <rPr>
        <sz val="10"/>
        <rFont val="Arial"/>
        <family val="2"/>
      </rPr>
      <t xml:space="preserve">   Publication Restriction</t>
    </r>
  </si>
  <si>
    <r>
      <t xml:space="preserve">      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 xml:space="preserve">      </t>
    </r>
    <r>
      <rPr>
        <sz val="10"/>
        <rFont val="Arial"/>
        <family val="2"/>
      </rPr>
      <t xml:space="preserve">   Foreign National Restriction</t>
    </r>
  </si>
  <si>
    <r>
      <t xml:space="preserve">      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 xml:space="preserve">      </t>
    </r>
    <r>
      <rPr>
        <sz val="10"/>
        <rFont val="Arial"/>
        <family val="2"/>
      </rPr>
      <t xml:space="preserve">   Non Disclosure Agreement</t>
    </r>
  </si>
  <si>
    <r>
      <t xml:space="preserve">      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 xml:space="preserve">      </t>
    </r>
    <r>
      <rPr>
        <sz val="10"/>
        <rFont val="Arial"/>
        <family val="2"/>
      </rPr>
      <t xml:space="preserve">   Fundamental Research Exclusion (FRE)</t>
    </r>
  </si>
  <si>
    <t>Dr. Rosario Gerhardt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</si>
</sst>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mm/dd/yy;@"/>
    <numFmt numFmtId="167" formatCode="[&lt;=9999999]###\-####;\(###\)\ ###\-####"/>
  </numFmts>
  <fonts count="36" x14ac:knownFonts="1">
    <font>
      <sz val="10"/>
      <name val="Palatino Linotype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6"/>
      <name val="Calibri"/>
      <family val="2"/>
    </font>
    <font>
      <b/>
      <i/>
      <sz val="10"/>
      <color indexed="10"/>
      <name val="Calibri"/>
      <family val="2"/>
    </font>
    <font>
      <b/>
      <sz val="10"/>
      <color indexed="10"/>
      <name val="Calibri"/>
      <family val="2"/>
    </font>
    <font>
      <b/>
      <sz val="12"/>
      <color indexed="10"/>
      <name val="Calibri"/>
      <family val="2"/>
    </font>
    <font>
      <sz val="8"/>
      <name val="Palatino Linotype"/>
      <family val="1"/>
    </font>
    <font>
      <u/>
      <sz val="10"/>
      <color indexed="12"/>
      <name val="Palatino Linotype"/>
      <family val="1"/>
    </font>
    <font>
      <b/>
      <i/>
      <sz val="8"/>
      <color indexed="58"/>
      <name val="Palatino Linotype"/>
      <family val="1"/>
    </font>
    <font>
      <b/>
      <i/>
      <sz val="8"/>
      <color indexed="16"/>
      <name val="Calibri"/>
      <family val="2"/>
    </font>
    <font>
      <sz val="8"/>
      <name val="Calibri"/>
      <family val="2"/>
    </font>
    <font>
      <i/>
      <sz val="8"/>
      <color indexed="16"/>
      <name val="Calibri"/>
      <family val="2"/>
    </font>
    <font>
      <sz val="10"/>
      <name val="Book Antiqua"/>
      <family val="1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u/>
      <sz val="9"/>
      <color indexed="12"/>
      <name val="Arial"/>
      <family val="2"/>
    </font>
    <font>
      <sz val="8.5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7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/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/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hair">
        <color indexed="16"/>
      </right>
      <top style="thin">
        <color indexed="16"/>
      </top>
      <bottom style="hair">
        <color indexed="16"/>
      </bottom>
      <diagonal/>
    </border>
    <border>
      <left style="hair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hair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thin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hair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7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0" fontId="2" fillId="2" borderId="0" xfId="0" applyNumberFormat="1" applyFont="1" applyFill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3" borderId="2" xfId="0" applyFont="1" applyFill="1" applyBorder="1"/>
    <xf numFmtId="0" fontId="9" fillId="3" borderId="5" xfId="0" applyFont="1" applyFill="1" applyBorder="1"/>
    <xf numFmtId="0" fontId="9" fillId="2" borderId="0" xfId="0" applyFont="1" applyFill="1"/>
    <xf numFmtId="0" fontId="9" fillId="4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left"/>
    </xf>
    <xf numFmtId="41" fontId="9" fillId="2" borderId="0" xfId="0" applyNumberFormat="1" applyFont="1" applyFill="1"/>
    <xf numFmtId="41" fontId="9" fillId="4" borderId="7" xfId="0" applyNumberFormat="1" applyFont="1" applyFill="1" applyBorder="1"/>
    <xf numFmtId="41" fontId="9" fillId="4" borderId="0" xfId="0" applyNumberFormat="1" applyFont="1" applyFill="1" applyBorder="1"/>
    <xf numFmtId="41" fontId="9" fillId="4" borderId="0" xfId="0" applyNumberFormat="1" applyFont="1" applyFill="1" applyBorder="1" applyAlignment="1"/>
    <xf numFmtId="41" fontId="9" fillId="4" borderId="8" xfId="0" applyNumberFormat="1" applyFont="1" applyFill="1" applyBorder="1"/>
    <xf numFmtId="0" fontId="9" fillId="3" borderId="9" xfId="0" applyFont="1" applyFill="1" applyBorder="1"/>
    <xf numFmtId="41" fontId="9" fillId="3" borderId="10" xfId="0" applyNumberFormat="1" applyFont="1" applyFill="1" applyBorder="1"/>
    <xf numFmtId="41" fontId="9" fillId="3" borderId="11" xfId="0" applyNumberFormat="1" applyFont="1" applyFill="1" applyBorder="1"/>
    <xf numFmtId="41" fontId="9" fillId="3" borderId="11" xfId="0" applyNumberFormat="1" applyFont="1" applyFill="1" applyBorder="1" applyAlignment="1">
      <alignment horizontal="center"/>
    </xf>
    <xf numFmtId="41" fontId="9" fillId="3" borderId="12" xfId="0" applyNumberFormat="1" applyFont="1" applyFill="1" applyBorder="1"/>
    <xf numFmtId="41" fontId="9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0" fontId="4" fillId="2" borderId="0" xfId="0" applyFont="1" applyFill="1" applyAlignment="1">
      <alignment horizontal="center"/>
    </xf>
    <xf numFmtId="42" fontId="1" fillId="2" borderId="0" xfId="0" applyNumberFormat="1" applyFont="1" applyFill="1"/>
    <xf numFmtId="42" fontId="2" fillId="2" borderId="0" xfId="0" applyNumberFormat="1" applyFont="1" applyFill="1"/>
    <xf numFmtId="10" fontId="5" fillId="2" borderId="0" xfId="0" applyNumberFormat="1" applyFont="1" applyFill="1" applyAlignment="1">
      <alignment horizontal="center"/>
    </xf>
    <xf numFmtId="0" fontId="1" fillId="4" borderId="3" xfId="0" applyFont="1" applyFill="1" applyBorder="1"/>
    <xf numFmtId="42" fontId="2" fillId="4" borderId="2" xfId="0" applyNumberFormat="1" applyFont="1" applyFill="1" applyBorder="1"/>
    <xf numFmtId="42" fontId="2" fillId="4" borderId="3" xfId="0" applyNumberFormat="1" applyFont="1" applyFill="1" applyBorder="1"/>
    <xf numFmtId="42" fontId="10" fillId="5" borderId="13" xfId="0" applyNumberFormat="1" applyFont="1" applyFill="1" applyBorder="1"/>
    <xf numFmtId="42" fontId="10" fillId="5" borderId="14" xfId="0" applyNumberFormat="1" applyFont="1" applyFill="1" applyBorder="1"/>
    <xf numFmtId="42" fontId="10" fillId="5" borderId="11" xfId="0" applyNumberFormat="1" applyFont="1" applyFill="1" applyBorder="1"/>
    <xf numFmtId="42" fontId="10" fillId="5" borderId="12" xfId="0" applyNumberFormat="1" applyFont="1" applyFill="1" applyBorder="1"/>
    <xf numFmtId="0" fontId="11" fillId="2" borderId="0" xfId="0" applyFont="1" applyFill="1"/>
    <xf numFmtId="0" fontId="12" fillId="2" borderId="0" xfId="0" applyFont="1" applyFill="1"/>
    <xf numFmtId="42" fontId="10" fillId="5" borderId="2" xfId="0" applyNumberFormat="1" applyFont="1" applyFill="1" applyBorder="1" applyAlignment="1">
      <alignment horizontal="center"/>
    </xf>
    <xf numFmtId="0" fontId="5" fillId="2" borderId="0" xfId="0" applyFont="1" applyFill="1"/>
    <xf numFmtId="10" fontId="5" fillId="4" borderId="2" xfId="0" applyNumberFormat="1" applyFont="1" applyFill="1" applyBorder="1" applyAlignment="1">
      <alignment horizontal="center"/>
    </xf>
    <xf numFmtId="42" fontId="5" fillId="5" borderId="13" xfId="0" applyNumberFormat="1" applyFont="1" applyFill="1" applyBorder="1"/>
    <xf numFmtId="42" fontId="5" fillId="5" borderId="14" xfId="0" applyNumberFormat="1" applyFont="1" applyFill="1" applyBorder="1"/>
    <xf numFmtId="42" fontId="5" fillId="5" borderId="0" xfId="0" applyNumberFormat="1" applyFont="1" applyFill="1" applyBorder="1"/>
    <xf numFmtId="42" fontId="1" fillId="5" borderId="8" xfId="0" applyNumberFormat="1" applyFont="1" applyFill="1" applyBorder="1"/>
    <xf numFmtId="42" fontId="5" fillId="5" borderId="11" xfId="0" applyNumberFormat="1" applyFont="1" applyFill="1" applyBorder="1"/>
    <xf numFmtId="42" fontId="1" fillId="5" borderId="12" xfId="0" applyNumberFormat="1" applyFont="1" applyFill="1" applyBorder="1"/>
    <xf numFmtId="166" fontId="3" fillId="5" borderId="1" xfId="0" applyNumberFormat="1" applyFont="1" applyFill="1" applyBorder="1" applyAlignment="1" applyProtection="1">
      <alignment horizontal="center"/>
      <protection locked="0"/>
    </xf>
    <xf numFmtId="10" fontId="3" fillId="5" borderId="1" xfId="0" applyNumberFormat="1" applyFont="1" applyFill="1" applyBorder="1" applyAlignment="1" applyProtection="1">
      <alignment horizontal="center"/>
      <protection locked="0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42" fontId="3" fillId="5" borderId="1" xfId="0" applyNumberFormat="1" applyFont="1" applyFill="1" applyBorder="1" applyProtection="1">
      <protection locked="0"/>
    </xf>
    <xf numFmtId="2" fontId="3" fillId="5" borderId="15" xfId="0" applyNumberFormat="1" applyFont="1" applyFill="1" applyBorder="1" applyAlignment="1" applyProtection="1">
      <alignment horizontal="center"/>
      <protection locked="0"/>
    </xf>
    <xf numFmtId="2" fontId="3" fillId="5" borderId="16" xfId="0" applyNumberFormat="1" applyFont="1" applyFill="1" applyBorder="1" applyAlignment="1" applyProtection="1">
      <alignment horizontal="center"/>
      <protection locked="0"/>
    </xf>
    <xf numFmtId="2" fontId="3" fillId="5" borderId="17" xfId="0" applyNumberFormat="1" applyFont="1" applyFill="1" applyBorder="1" applyAlignment="1" applyProtection="1">
      <alignment horizontal="center"/>
      <protection locked="0"/>
    </xf>
    <xf numFmtId="42" fontId="3" fillId="5" borderId="15" xfId="0" applyNumberFormat="1" applyFont="1" applyFill="1" applyBorder="1" applyProtection="1">
      <protection locked="0"/>
    </xf>
    <xf numFmtId="2" fontId="3" fillId="5" borderId="18" xfId="0" applyNumberFormat="1" applyFont="1" applyFill="1" applyBorder="1" applyAlignment="1" applyProtection="1">
      <alignment horizontal="center"/>
      <protection locked="0"/>
    </xf>
    <xf numFmtId="2" fontId="3" fillId="5" borderId="19" xfId="0" applyNumberFormat="1" applyFont="1" applyFill="1" applyBorder="1" applyAlignment="1" applyProtection="1">
      <alignment horizontal="center"/>
      <protection locked="0"/>
    </xf>
    <xf numFmtId="2" fontId="3" fillId="5" borderId="20" xfId="0" applyNumberFormat="1" applyFont="1" applyFill="1" applyBorder="1" applyAlignment="1" applyProtection="1">
      <alignment horizontal="center"/>
      <protection locked="0"/>
    </xf>
    <xf numFmtId="42" fontId="3" fillId="5" borderId="18" xfId="0" applyNumberFormat="1" applyFont="1" applyFill="1" applyBorder="1" applyProtection="1">
      <protection locked="0"/>
    </xf>
    <xf numFmtId="2" fontId="3" fillId="5" borderId="21" xfId="0" applyNumberFormat="1" applyFont="1" applyFill="1" applyBorder="1" applyAlignment="1" applyProtection="1">
      <alignment horizontal="center"/>
      <protection locked="0"/>
    </xf>
    <xf numFmtId="2" fontId="3" fillId="5" borderId="22" xfId="0" applyNumberFormat="1" applyFont="1" applyFill="1" applyBorder="1" applyAlignment="1" applyProtection="1">
      <alignment horizontal="center"/>
      <protection locked="0"/>
    </xf>
    <xf numFmtId="2" fontId="3" fillId="5" borderId="23" xfId="0" applyNumberFormat="1" applyFont="1" applyFill="1" applyBorder="1" applyAlignment="1" applyProtection="1">
      <alignment horizontal="center"/>
      <protection locked="0"/>
    </xf>
    <xf numFmtId="42" fontId="3" fillId="5" borderId="21" xfId="0" applyNumberFormat="1" applyFont="1" applyFill="1" applyBorder="1" applyProtection="1">
      <protection locked="0"/>
    </xf>
    <xf numFmtId="42" fontId="3" fillId="5" borderId="24" xfId="0" applyNumberFormat="1" applyFont="1" applyFill="1" applyBorder="1" applyProtection="1">
      <protection locked="0"/>
    </xf>
    <xf numFmtId="42" fontId="3" fillId="5" borderId="17" xfId="0" applyNumberFormat="1" applyFont="1" applyFill="1" applyBorder="1" applyProtection="1">
      <protection locked="0"/>
    </xf>
    <xf numFmtId="42" fontId="3" fillId="5" borderId="25" xfId="0" applyNumberFormat="1" applyFont="1" applyFill="1" applyBorder="1" applyProtection="1">
      <protection locked="0"/>
    </xf>
    <xf numFmtId="42" fontId="3" fillId="5" borderId="20" xfId="0" applyNumberFormat="1" applyFont="1" applyFill="1" applyBorder="1" applyProtection="1">
      <protection locked="0"/>
    </xf>
    <xf numFmtId="42" fontId="3" fillId="5" borderId="26" xfId="0" applyNumberFormat="1" applyFont="1" applyFill="1" applyBorder="1" applyProtection="1">
      <protection locked="0"/>
    </xf>
    <xf numFmtId="42" fontId="3" fillId="5" borderId="23" xfId="0" applyNumberFormat="1" applyFont="1" applyFill="1" applyBorder="1" applyProtection="1">
      <protection locked="0"/>
    </xf>
    <xf numFmtId="42" fontId="3" fillId="5" borderId="27" xfId="0" applyNumberFormat="1" applyFont="1" applyFill="1" applyBorder="1" applyProtection="1">
      <protection locked="0"/>
    </xf>
    <xf numFmtId="42" fontId="3" fillId="5" borderId="28" xfId="0" applyNumberFormat="1" applyFont="1" applyFill="1" applyBorder="1" applyProtection="1">
      <protection locked="0"/>
    </xf>
    <xf numFmtId="10" fontId="5" fillId="2" borderId="0" xfId="0" applyNumberFormat="1" applyFont="1" applyFill="1" applyAlignment="1" applyProtection="1">
      <alignment horizontal="center"/>
      <protection locked="0"/>
    </xf>
    <xf numFmtId="42" fontId="5" fillId="2" borderId="0" xfId="0" applyNumberFormat="1" applyFont="1" applyFill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44" fontId="2" fillId="2" borderId="0" xfId="0" applyNumberFormat="1" applyFont="1" applyFill="1"/>
    <xf numFmtId="10" fontId="2" fillId="2" borderId="29" xfId="0" applyNumberFormat="1" applyFont="1" applyFill="1" applyBorder="1" applyAlignment="1">
      <alignment horizontal="center"/>
    </xf>
    <xf numFmtId="10" fontId="2" fillId="2" borderId="30" xfId="0" applyNumberFormat="1" applyFont="1" applyFill="1" applyBorder="1" applyAlignment="1">
      <alignment horizontal="center"/>
    </xf>
    <xf numFmtId="10" fontId="2" fillId="2" borderId="31" xfId="0" applyNumberFormat="1" applyFont="1" applyFill="1" applyBorder="1" applyAlignment="1">
      <alignment horizontal="center"/>
    </xf>
    <xf numFmtId="10" fontId="2" fillId="2" borderId="32" xfId="0" applyNumberFormat="1" applyFont="1" applyFill="1" applyBorder="1" applyAlignment="1">
      <alignment horizontal="center"/>
    </xf>
    <xf numFmtId="10" fontId="2" fillId="2" borderId="33" xfId="0" applyNumberFormat="1" applyFont="1" applyFill="1" applyBorder="1" applyAlignment="1">
      <alignment horizontal="center"/>
    </xf>
    <xf numFmtId="10" fontId="2" fillId="2" borderId="34" xfId="0" applyNumberFormat="1" applyFont="1" applyFill="1" applyBorder="1" applyAlignment="1">
      <alignment horizontal="center"/>
    </xf>
    <xf numFmtId="44" fontId="2" fillId="2" borderId="0" xfId="0" applyNumberFormat="1" applyFont="1" applyFill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44" fontId="2" fillId="2" borderId="36" xfId="0" applyNumberFormat="1" applyFont="1" applyFill="1" applyBorder="1" applyAlignment="1">
      <alignment horizontal="center"/>
    </xf>
    <xf numFmtId="44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10" fontId="2" fillId="2" borderId="39" xfId="0" applyNumberFormat="1" applyFont="1" applyFill="1" applyBorder="1" applyAlignment="1">
      <alignment horizontal="center"/>
    </xf>
    <xf numFmtId="10" fontId="2" fillId="2" borderId="40" xfId="0" applyNumberFormat="1" applyFont="1" applyFill="1" applyBorder="1" applyAlignment="1">
      <alignment horizontal="center"/>
    </xf>
    <xf numFmtId="10" fontId="2" fillId="2" borderId="41" xfId="0" applyNumberFormat="1" applyFont="1" applyFill="1" applyBorder="1" applyAlignment="1">
      <alignment horizontal="center"/>
    </xf>
    <xf numFmtId="44" fontId="2" fillId="2" borderId="38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4" fillId="2" borderId="46" xfId="0" applyFont="1" applyFill="1" applyBorder="1"/>
    <xf numFmtId="0" fontId="14" fillId="2" borderId="47" xfId="0" applyFont="1" applyFill="1" applyBorder="1"/>
    <xf numFmtId="0" fontId="14" fillId="2" borderId="0" xfId="0" applyFont="1" applyFill="1"/>
    <xf numFmtId="0" fontId="15" fillId="2" borderId="0" xfId="0" applyFont="1" applyFill="1" applyBorder="1" applyAlignment="1">
      <alignment horizontal="left" indent="1"/>
    </xf>
    <xf numFmtId="0" fontId="15" fillId="2" borderId="48" xfId="0" applyFont="1" applyFill="1" applyBorder="1" applyAlignment="1">
      <alignment horizontal="left" indent="1"/>
    </xf>
    <xf numFmtId="0" fontId="15" fillId="6" borderId="49" xfId="0" applyFont="1" applyFill="1" applyBorder="1" applyAlignment="1"/>
    <xf numFmtId="0" fontId="14" fillId="6" borderId="0" xfId="0" applyFont="1" applyFill="1" applyBorder="1"/>
    <xf numFmtId="0" fontId="14" fillId="6" borderId="48" xfId="0" applyFont="1" applyFill="1" applyBorder="1"/>
    <xf numFmtId="0" fontId="16" fillId="2" borderId="50" xfId="0" applyFont="1" applyFill="1" applyBorder="1"/>
    <xf numFmtId="0" fontId="16" fillId="2" borderId="46" xfId="0" applyFont="1" applyFill="1" applyBorder="1"/>
    <xf numFmtId="0" fontId="16" fillId="2" borderId="47" xfId="0" applyFont="1" applyFill="1" applyBorder="1"/>
    <xf numFmtId="0" fontId="16" fillId="2" borderId="0" xfId="0" applyFont="1" applyFill="1" applyBorder="1"/>
    <xf numFmtId="0" fontId="16" fillId="2" borderId="48" xfId="0" applyFont="1" applyFill="1" applyBorder="1"/>
    <xf numFmtId="0" fontId="16" fillId="6" borderId="49" xfId="0" applyFont="1" applyFill="1" applyBorder="1"/>
    <xf numFmtId="0" fontId="16" fillId="6" borderId="0" xfId="0" applyFont="1" applyFill="1" applyBorder="1"/>
    <xf numFmtId="0" fontId="16" fillId="6" borderId="48" xfId="0" applyFont="1" applyFill="1" applyBorder="1"/>
    <xf numFmtId="0" fontId="16" fillId="2" borderId="0" xfId="0" applyFont="1" applyFill="1"/>
    <xf numFmtId="0" fontId="17" fillId="2" borderId="49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6" fillId="6" borderId="51" xfId="0" applyFont="1" applyFill="1" applyBorder="1"/>
    <xf numFmtId="0" fontId="16" fillId="6" borderId="52" xfId="0" applyFont="1" applyFill="1" applyBorder="1"/>
    <xf numFmtId="0" fontId="16" fillId="6" borderId="53" xfId="0" applyFont="1" applyFill="1" applyBorder="1"/>
    <xf numFmtId="0" fontId="19" fillId="2" borderId="0" xfId="0" applyFont="1" applyFill="1" applyBorder="1" applyAlignment="1"/>
    <xf numFmtId="0" fontId="19" fillId="2" borderId="48" xfId="0" applyFont="1" applyFill="1" applyBorder="1" applyAlignment="1"/>
    <xf numFmtId="0" fontId="19" fillId="2" borderId="52" xfId="0" applyFont="1" applyFill="1" applyBorder="1" applyAlignment="1"/>
    <xf numFmtId="0" fontId="19" fillId="2" borderId="53" xfId="0" applyFont="1" applyFill="1" applyBorder="1" applyAlignment="1"/>
    <xf numFmtId="0" fontId="16" fillId="7" borderId="0" xfId="0" applyFont="1" applyFill="1"/>
    <xf numFmtId="0" fontId="15" fillId="2" borderId="0" xfId="0" applyFont="1" applyFill="1" applyAlignment="1">
      <alignment horizontal="center"/>
    </xf>
    <xf numFmtId="0" fontId="15" fillId="2" borderId="0" xfId="0" applyFont="1" applyFill="1" applyAlignment="1"/>
    <xf numFmtId="0" fontId="19" fillId="2" borderId="49" xfId="0" applyFont="1" applyFill="1" applyBorder="1" applyAlignment="1">
      <alignment horizontal="center"/>
    </xf>
    <xf numFmtId="0" fontId="20" fillId="2" borderId="54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indent="1"/>
    </xf>
    <xf numFmtId="0" fontId="20" fillId="2" borderId="0" xfId="0" applyFont="1" applyFill="1" applyBorder="1" applyAlignment="1">
      <alignment horizontal="center"/>
    </xf>
    <xf numFmtId="0" fontId="21" fillId="2" borderId="48" xfId="0" applyFont="1" applyFill="1" applyBorder="1"/>
    <xf numFmtId="0" fontId="20" fillId="2" borderId="55" xfId="0" applyNumberFormat="1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16" fillId="2" borderId="49" xfId="0" applyFont="1" applyFill="1" applyBorder="1"/>
    <xf numFmtId="0" fontId="19" fillId="2" borderId="46" xfId="0" applyNumberFormat="1" applyFont="1" applyFill="1" applyBorder="1" applyAlignment="1">
      <alignment horizontal="center"/>
    </xf>
    <xf numFmtId="0" fontId="19" fillId="2" borderId="0" xfId="0" applyNumberFormat="1" applyFont="1" applyFill="1" applyBorder="1" applyAlignment="1">
      <alignment horizontal="center"/>
    </xf>
    <xf numFmtId="0" fontId="20" fillId="2" borderId="5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/>
    </xf>
    <xf numFmtId="0" fontId="16" fillId="2" borderId="51" xfId="0" applyFont="1" applyFill="1" applyBorder="1"/>
    <xf numFmtId="0" fontId="16" fillId="2" borderId="52" xfId="0" applyFont="1" applyFill="1" applyBorder="1"/>
    <xf numFmtId="0" fontId="16" fillId="2" borderId="53" xfId="0" applyFont="1" applyFill="1" applyBorder="1"/>
    <xf numFmtId="0" fontId="20" fillId="2" borderId="49" xfId="0" applyNumberFormat="1" applyFont="1" applyFill="1" applyBorder="1" applyAlignment="1">
      <alignment horizontal="center" vertical="center"/>
    </xf>
    <xf numFmtId="0" fontId="21" fillId="2" borderId="48" xfId="0" applyFont="1" applyFill="1" applyBorder="1" applyAlignment="1"/>
    <xf numFmtId="0" fontId="20" fillId="2" borderId="0" xfId="0" applyFont="1" applyFill="1" applyBorder="1" applyAlignment="1"/>
    <xf numFmtId="0" fontId="21" fillId="2" borderId="49" xfId="0" applyFont="1" applyFill="1" applyBorder="1"/>
    <xf numFmtId="0" fontId="21" fillId="2" borderId="49" xfId="0" applyFont="1" applyFill="1" applyBorder="1" applyAlignment="1"/>
    <xf numFmtId="0" fontId="20" fillId="2" borderId="49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0" fillId="2" borderId="54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Protection="1">
      <protection locked="0"/>
    </xf>
    <xf numFmtId="0" fontId="14" fillId="2" borderId="0" xfId="0" applyFont="1" applyFill="1" applyBorder="1" applyAlignment="1">
      <alignment horizontal="center"/>
    </xf>
    <xf numFmtId="0" fontId="20" fillId="2" borderId="54" xfId="0" applyFont="1" applyFill="1" applyBorder="1" applyAlignment="1" applyProtection="1">
      <alignment horizontal="center" vertical="center"/>
    </xf>
    <xf numFmtId="0" fontId="16" fillId="2" borderId="0" xfId="0" applyFont="1" applyFill="1" applyBorder="1" applyProtection="1"/>
    <xf numFmtId="0" fontId="24" fillId="2" borderId="49" xfId="0" applyFont="1" applyFill="1" applyBorder="1" applyAlignment="1">
      <alignment horizontal="left" indent="1"/>
    </xf>
    <xf numFmtId="0" fontId="25" fillId="2" borderId="52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left" indent="1"/>
    </xf>
    <xf numFmtId="0" fontId="20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/>
    <xf numFmtId="0" fontId="24" fillId="2" borderId="48" xfId="0" applyFont="1" applyFill="1" applyBorder="1" applyAlignment="1">
      <alignment horizontal="left" indent="1"/>
    </xf>
    <xf numFmtId="0" fontId="24" fillId="2" borderId="48" xfId="0" applyFont="1" applyFill="1" applyBorder="1" applyAlignment="1" applyProtection="1">
      <alignment horizontal="left" indent="1"/>
    </xf>
    <xf numFmtId="0" fontId="24" fillId="2" borderId="48" xfId="0" applyFont="1" applyFill="1" applyBorder="1"/>
    <xf numFmtId="0" fontId="24" fillId="2" borderId="0" xfId="0" applyFont="1" applyFill="1" applyBorder="1" applyAlignment="1"/>
    <xf numFmtId="0" fontId="20" fillId="2" borderId="46" xfId="0" applyFont="1" applyFill="1" applyBorder="1" applyAlignment="1">
      <alignment horizontal="center" vertical="center"/>
    </xf>
    <xf numFmtId="0" fontId="16" fillId="2" borderId="0" xfId="3" applyFont="1" applyFill="1" applyProtection="1"/>
    <xf numFmtId="49" fontId="16" fillId="2" borderId="0" xfId="3" applyNumberFormat="1" applyFont="1" applyFill="1" applyProtection="1"/>
    <xf numFmtId="43" fontId="16" fillId="2" borderId="0" xfId="1" applyFont="1" applyFill="1" applyProtection="1"/>
    <xf numFmtId="0" fontId="16" fillId="2" borderId="0" xfId="3" applyNumberFormat="1" applyFont="1" applyFill="1" applyProtection="1"/>
    <xf numFmtId="0" fontId="14" fillId="2" borderId="0" xfId="3" applyFont="1" applyFill="1" applyAlignment="1" applyProtection="1">
      <alignment horizontal="left" indent="1"/>
    </xf>
    <xf numFmtId="0" fontId="14" fillId="2" borderId="0" xfId="3" applyFont="1" applyFill="1" applyProtection="1"/>
    <xf numFmtId="0" fontId="31" fillId="2" borderId="0" xfId="3" applyFont="1" applyFill="1" applyProtection="1"/>
    <xf numFmtId="0" fontId="16" fillId="2" borderId="0" xfId="3" applyFont="1" applyFill="1" applyAlignment="1" applyProtection="1">
      <alignment horizontal="left" indent="1"/>
    </xf>
    <xf numFmtId="0" fontId="16" fillId="2" borderId="0" xfId="3" applyFont="1" applyFill="1" applyBorder="1" applyAlignment="1" applyProtection="1">
      <alignment horizontal="left" indent="1"/>
    </xf>
    <xf numFmtId="0" fontId="16" fillId="2" borderId="0" xfId="3" applyNumberFormat="1" applyFont="1" applyFill="1" applyBorder="1" applyProtection="1"/>
    <xf numFmtId="0" fontId="16" fillId="2" borderId="0" xfId="3" applyFont="1" applyFill="1" applyBorder="1" applyProtection="1"/>
    <xf numFmtId="0" fontId="14" fillId="2" borderId="0" xfId="3" applyFont="1" applyFill="1" applyBorder="1" applyProtection="1"/>
    <xf numFmtId="166" fontId="19" fillId="2" borderId="52" xfId="3" applyNumberFormat="1" applyFont="1" applyFill="1" applyBorder="1" applyAlignment="1" applyProtection="1">
      <alignment horizontal="center"/>
    </xf>
    <xf numFmtId="0" fontId="14" fillId="2" borderId="0" xfId="3" applyFont="1" applyFill="1" applyBorder="1" applyAlignment="1" applyProtection="1">
      <alignment horizontal="left" indent="1"/>
    </xf>
    <xf numFmtId="0" fontId="32" fillId="2" borderId="0" xfId="3" applyFont="1" applyFill="1" applyProtection="1"/>
    <xf numFmtId="0" fontId="19" fillId="2" borderId="52" xfId="3" applyFont="1" applyFill="1" applyBorder="1" applyAlignment="1" applyProtection="1">
      <alignment horizontal="left"/>
      <protection locked="0"/>
    </xf>
    <xf numFmtId="0" fontId="33" fillId="2" borderId="52" xfId="3" applyFont="1" applyFill="1" applyBorder="1" applyProtection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 indent="10"/>
    </xf>
    <xf numFmtId="0" fontId="16" fillId="2" borderId="0" xfId="0" applyFont="1" applyFill="1" applyAlignment="1"/>
    <xf numFmtId="0" fontId="16" fillId="2" borderId="0" xfId="0" applyFont="1" applyFill="1" applyAlignment="1">
      <alignment horizontal="left" indent="6"/>
    </xf>
    <xf numFmtId="0" fontId="16" fillId="2" borderId="0" xfId="0" applyFont="1" applyFill="1" applyAlignment="1">
      <alignment horizontal="left" indent="12"/>
    </xf>
    <xf numFmtId="0" fontId="16" fillId="2" borderId="0" xfId="0" applyFont="1" applyFill="1" applyAlignment="1">
      <alignment horizontal="left" indent="1"/>
    </xf>
    <xf numFmtId="0" fontId="16" fillId="2" borderId="0" xfId="0" applyFont="1" applyFill="1" applyAlignment="1">
      <alignment horizontal="left" indent="13"/>
    </xf>
    <xf numFmtId="0" fontId="16" fillId="2" borderId="0" xfId="0" applyFont="1" applyFill="1" applyAlignment="1">
      <alignment horizontal="left" indent="15"/>
    </xf>
    <xf numFmtId="0" fontId="3" fillId="5" borderId="4" xfId="0" applyFont="1" applyFill="1" applyBorder="1" applyAlignment="1" applyProtection="1">
      <alignment horizontal="left" indent="1"/>
      <protection locked="0"/>
    </xf>
    <xf numFmtId="0" fontId="3" fillId="5" borderId="62" xfId="0" applyFont="1" applyFill="1" applyBorder="1" applyAlignment="1" applyProtection="1">
      <alignment horizontal="left" indent="1"/>
      <protection locked="0"/>
    </xf>
    <xf numFmtId="0" fontId="3" fillId="5" borderId="60" xfId="0" applyFont="1" applyFill="1" applyBorder="1" applyAlignment="1" applyProtection="1">
      <alignment horizontal="left" indent="1"/>
      <protection locked="0"/>
    </xf>
    <xf numFmtId="0" fontId="3" fillId="5" borderId="61" xfId="0" applyFont="1" applyFill="1" applyBorder="1" applyAlignment="1" applyProtection="1">
      <alignment horizontal="left" indent="1"/>
      <protection locked="0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5" borderId="56" xfId="0" applyFont="1" applyFill="1" applyBorder="1" applyAlignment="1" applyProtection="1">
      <alignment horizontal="left" indent="1"/>
      <protection locked="0"/>
    </xf>
    <xf numFmtId="0" fontId="3" fillId="5" borderId="57" xfId="0" applyFont="1" applyFill="1" applyBorder="1" applyAlignment="1" applyProtection="1">
      <alignment horizontal="left" indent="1"/>
      <protection locked="0"/>
    </xf>
    <xf numFmtId="0" fontId="3" fillId="5" borderId="58" xfId="0" applyFont="1" applyFill="1" applyBorder="1" applyAlignment="1" applyProtection="1">
      <alignment horizontal="left" indent="1"/>
      <protection locked="0"/>
    </xf>
    <xf numFmtId="0" fontId="3" fillId="5" borderId="59" xfId="0" applyFont="1" applyFill="1" applyBorder="1" applyAlignment="1" applyProtection="1">
      <alignment horizontal="left" indent="1"/>
      <protection locked="0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5" borderId="3" xfId="0" applyFont="1" applyFill="1" applyBorder="1" applyAlignment="1" applyProtection="1">
      <alignment horizontal="left" indent="1"/>
      <protection locked="0"/>
    </xf>
    <xf numFmtId="167" fontId="3" fillId="5" borderId="4" xfId="0" applyNumberFormat="1" applyFont="1" applyFill="1" applyBorder="1" applyAlignment="1" applyProtection="1">
      <alignment horizontal="left" indent="1"/>
      <protection locked="0"/>
    </xf>
    <xf numFmtId="167" fontId="3" fillId="5" borderId="3" xfId="0" applyNumberFormat="1" applyFont="1" applyFill="1" applyBorder="1" applyAlignment="1" applyProtection="1">
      <alignment horizontal="left" indent="1"/>
      <protection locked="0"/>
    </xf>
    <xf numFmtId="0" fontId="3" fillId="5" borderId="2" xfId="0" applyFont="1" applyFill="1" applyBorder="1" applyAlignment="1" applyProtection="1">
      <alignment horizontal="left" indent="1"/>
      <protection locked="0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0" fontId="2" fillId="4" borderId="4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5" fillId="5" borderId="63" xfId="0" applyFont="1" applyFill="1" applyBorder="1" applyAlignment="1">
      <alignment horizontal="right"/>
    </xf>
    <xf numFmtId="0" fontId="5" fillId="5" borderId="13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left" indent="1"/>
    </xf>
    <xf numFmtId="0" fontId="2" fillId="4" borderId="2" xfId="0" applyFont="1" applyFill="1" applyBorder="1" applyAlignment="1">
      <alignment horizontal="left" indent="1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0" fillId="5" borderId="63" xfId="0" applyFont="1" applyFill="1" applyBorder="1" applyAlignment="1">
      <alignment horizontal="right"/>
    </xf>
    <xf numFmtId="0" fontId="10" fillId="5" borderId="13" xfId="0" applyFont="1" applyFill="1" applyBorder="1" applyAlignment="1">
      <alignment horizontal="right"/>
    </xf>
    <xf numFmtId="0" fontId="10" fillId="5" borderId="10" xfId="0" applyFont="1" applyFill="1" applyBorder="1" applyAlignment="1">
      <alignment horizontal="right"/>
    </xf>
    <xf numFmtId="0" fontId="10" fillId="5" borderId="1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16" fillId="2" borderId="52" xfId="3" applyFont="1" applyFill="1" applyBorder="1" applyAlignment="1" applyProtection="1">
      <alignment horizontal="left" indent="1"/>
    </xf>
    <xf numFmtId="0" fontId="14" fillId="2" borderId="0" xfId="3" applyFont="1" applyFill="1" applyAlignment="1" applyProtection="1">
      <alignment horizontal="right"/>
    </xf>
    <xf numFmtId="0" fontId="19" fillId="2" borderId="0" xfId="0" applyFont="1" applyFill="1" applyBorder="1" applyAlignment="1">
      <alignment horizontal="left" indent="1"/>
    </xf>
    <xf numFmtId="0" fontId="19" fillId="2" borderId="51" xfId="0" applyFont="1" applyFill="1" applyBorder="1" applyAlignment="1">
      <alignment horizontal="left" indent="1"/>
    </xf>
    <xf numFmtId="0" fontId="19" fillId="2" borderId="52" xfId="0" applyFont="1" applyFill="1" applyBorder="1" applyAlignment="1">
      <alignment horizontal="left" indent="1"/>
    </xf>
    <xf numFmtId="0" fontId="19" fillId="2" borderId="49" xfId="0" applyFont="1" applyFill="1" applyBorder="1" applyAlignment="1">
      <alignment horizontal="left" indent="1"/>
    </xf>
    <xf numFmtId="0" fontId="23" fillId="2" borderId="52" xfId="0" applyFont="1" applyFill="1" applyBorder="1" applyAlignment="1">
      <alignment horizontal="left" indent="2"/>
    </xf>
    <xf numFmtId="0" fontId="23" fillId="2" borderId="53" xfId="0" applyFont="1" applyFill="1" applyBorder="1" applyAlignment="1">
      <alignment horizontal="left" indent="2"/>
    </xf>
    <xf numFmtId="0" fontId="24" fillId="2" borderId="0" xfId="0" applyFont="1" applyFill="1" applyBorder="1" applyAlignment="1">
      <alignment horizontal="right"/>
    </xf>
    <xf numFmtId="0" fontId="19" fillId="2" borderId="48" xfId="0" applyFont="1" applyFill="1" applyBorder="1" applyAlignment="1">
      <alignment horizontal="left" indent="1"/>
    </xf>
    <xf numFmtId="166" fontId="25" fillId="2" borderId="52" xfId="0" applyNumberFormat="1" applyFont="1" applyFill="1" applyBorder="1" applyAlignment="1">
      <alignment horizontal="center"/>
    </xf>
    <xf numFmtId="0" fontId="24" fillId="2" borderId="49" xfId="0" applyFont="1" applyFill="1" applyBorder="1" applyAlignment="1">
      <alignment horizontal="left" indent="1"/>
    </xf>
    <xf numFmtId="0" fontId="24" fillId="2" borderId="0" xfId="0" applyFont="1" applyFill="1" applyBorder="1" applyAlignment="1">
      <alignment horizontal="left" indent="1"/>
    </xf>
    <xf numFmtId="167" fontId="19" fillId="2" borderId="51" xfId="0" applyNumberFormat="1" applyFont="1" applyFill="1" applyBorder="1" applyAlignment="1">
      <alignment horizontal="left" indent="1"/>
    </xf>
    <xf numFmtId="167" fontId="19" fillId="2" borderId="52" xfId="0" applyNumberFormat="1" applyFont="1" applyFill="1" applyBorder="1" applyAlignment="1">
      <alignment horizontal="left" indent="1"/>
    </xf>
    <xf numFmtId="167" fontId="19" fillId="2" borderId="53" xfId="0" applyNumberFormat="1" applyFont="1" applyFill="1" applyBorder="1" applyAlignment="1">
      <alignment horizontal="left" indent="1"/>
    </xf>
    <xf numFmtId="0" fontId="19" fillId="2" borderId="53" xfId="0" applyFont="1" applyFill="1" applyBorder="1" applyAlignment="1">
      <alignment horizontal="left" indent="1"/>
    </xf>
    <xf numFmtId="0" fontId="22" fillId="2" borderId="50" xfId="0" applyFont="1" applyFill="1" applyBorder="1" applyAlignment="1">
      <alignment horizontal="left" indent="1"/>
    </xf>
    <xf numFmtId="0" fontId="22" fillId="2" borderId="46" xfId="0" applyFont="1" applyFill="1" applyBorder="1" applyAlignment="1">
      <alignment horizontal="left" indent="1"/>
    </xf>
    <xf numFmtId="0" fontId="22" fillId="2" borderId="47" xfId="0" applyFont="1" applyFill="1" applyBorder="1" applyAlignment="1">
      <alignment horizontal="left" indent="1"/>
    </xf>
    <xf numFmtId="0" fontId="22" fillId="2" borderId="51" xfId="0" applyFont="1" applyFill="1" applyBorder="1" applyAlignment="1">
      <alignment horizontal="left" indent="1"/>
    </xf>
    <xf numFmtId="0" fontId="22" fillId="2" borderId="52" xfId="0" applyFont="1" applyFill="1" applyBorder="1" applyAlignment="1">
      <alignment horizontal="left" indent="1"/>
    </xf>
    <xf numFmtId="0" fontId="22" fillId="2" borderId="53" xfId="0" applyFont="1" applyFill="1" applyBorder="1" applyAlignment="1">
      <alignment horizontal="left" indent="1"/>
    </xf>
    <xf numFmtId="0" fontId="19" fillId="2" borderId="49" xfId="0" applyFont="1" applyFill="1" applyBorder="1" applyAlignment="1" applyProtection="1">
      <alignment horizontal="left" indent="1"/>
      <protection locked="0"/>
    </xf>
    <xf numFmtId="0" fontId="19" fillId="2" borderId="0" xfId="0" applyFont="1" applyFill="1" applyBorder="1" applyAlignment="1" applyProtection="1">
      <alignment horizontal="left" indent="1"/>
      <protection locked="0"/>
    </xf>
    <xf numFmtId="0" fontId="19" fillId="2" borderId="48" xfId="0" applyFont="1" applyFill="1" applyBorder="1" applyAlignment="1" applyProtection="1">
      <alignment horizontal="left" indent="1"/>
      <protection locked="0"/>
    </xf>
    <xf numFmtId="0" fontId="21" fillId="2" borderId="50" xfId="0" applyFont="1" applyFill="1" applyBorder="1" applyAlignment="1">
      <alignment horizontal="left" indent="1"/>
    </xf>
    <xf numFmtId="0" fontId="21" fillId="2" borderId="46" xfId="0" applyFont="1" applyFill="1" applyBorder="1" applyAlignment="1">
      <alignment horizontal="left" indent="1"/>
    </xf>
    <xf numFmtId="0" fontId="21" fillId="2" borderId="47" xfId="0" applyFont="1" applyFill="1" applyBorder="1" applyAlignment="1">
      <alignment horizontal="left" indent="1"/>
    </xf>
    <xf numFmtId="0" fontId="21" fillId="2" borderId="51" xfId="0" applyFont="1" applyFill="1" applyBorder="1" applyAlignment="1">
      <alignment horizontal="left" indent="1"/>
    </xf>
    <xf numFmtId="0" fontId="21" fillId="2" borderId="52" xfId="0" applyFont="1" applyFill="1" applyBorder="1" applyAlignment="1">
      <alignment horizontal="left" indent="1"/>
    </xf>
    <xf numFmtId="0" fontId="19" fillId="2" borderId="52" xfId="0" applyFont="1" applyFill="1" applyBorder="1" applyAlignment="1">
      <alignment horizontal="left"/>
    </xf>
    <xf numFmtId="0" fontId="19" fillId="2" borderId="53" xfId="0" applyFont="1" applyFill="1" applyBorder="1" applyAlignment="1">
      <alignment horizontal="left"/>
    </xf>
    <xf numFmtId="0" fontId="21" fillId="2" borderId="49" xfId="0" applyFont="1" applyFill="1" applyBorder="1" applyAlignment="1">
      <alignment horizontal="left" indent="1"/>
    </xf>
    <xf numFmtId="0" fontId="21" fillId="2" borderId="0" xfId="0" applyFont="1" applyFill="1" applyBorder="1" applyAlignment="1">
      <alignment horizontal="left" indent="1"/>
    </xf>
    <xf numFmtId="0" fontId="21" fillId="2" borderId="48" xfId="0" applyFont="1" applyFill="1" applyBorder="1" applyAlignment="1">
      <alignment horizontal="left" indent="1"/>
    </xf>
    <xf numFmtId="0" fontId="22" fillId="2" borderId="49" xfId="0" applyFont="1" applyFill="1" applyBorder="1" applyAlignment="1">
      <alignment horizontal="left" indent="1"/>
    </xf>
    <xf numFmtId="0" fontId="22" fillId="2" borderId="0" xfId="0" applyFont="1" applyFill="1" applyBorder="1" applyAlignment="1">
      <alignment horizontal="left" indent="1"/>
    </xf>
    <xf numFmtId="0" fontId="22" fillId="2" borderId="48" xfId="0" applyFont="1" applyFill="1" applyBorder="1" applyAlignment="1">
      <alignment horizontal="left" indent="1"/>
    </xf>
    <xf numFmtId="0" fontId="20" fillId="2" borderId="52" xfId="0" applyFont="1" applyFill="1" applyBorder="1" applyAlignment="1">
      <alignment horizontal="center"/>
    </xf>
    <xf numFmtId="0" fontId="17" fillId="2" borderId="50" xfId="0" applyFont="1" applyFill="1" applyBorder="1" applyAlignment="1">
      <alignment horizontal="left" indent="1"/>
    </xf>
    <xf numFmtId="0" fontId="17" fillId="2" borderId="46" xfId="0" applyFont="1" applyFill="1" applyBorder="1" applyAlignment="1">
      <alignment horizontal="left" indent="1"/>
    </xf>
    <xf numFmtId="0" fontId="17" fillId="2" borderId="47" xfId="0" applyFont="1" applyFill="1" applyBorder="1" applyAlignment="1">
      <alignment horizontal="left" indent="1"/>
    </xf>
    <xf numFmtId="166" fontId="19" fillId="2" borderId="51" xfId="0" applyNumberFormat="1" applyFont="1" applyFill="1" applyBorder="1" applyAlignment="1">
      <alignment horizontal="center"/>
    </xf>
    <xf numFmtId="166" fontId="19" fillId="2" borderId="52" xfId="0" applyNumberFormat="1" applyFont="1" applyFill="1" applyBorder="1" applyAlignment="1">
      <alignment horizontal="center"/>
    </xf>
    <xf numFmtId="166" fontId="19" fillId="2" borderId="53" xfId="0" applyNumberFormat="1" applyFont="1" applyFill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  <xf numFmtId="0" fontId="17" fillId="2" borderId="47" xfId="0" applyFont="1" applyFill="1" applyBorder="1" applyAlignment="1">
      <alignment horizontal="center"/>
    </xf>
    <xf numFmtId="42" fontId="19" fillId="2" borderId="51" xfId="0" applyNumberFormat="1" applyFont="1" applyFill="1" applyBorder="1" applyAlignment="1">
      <alignment horizontal="center"/>
    </xf>
    <xf numFmtId="42" fontId="19" fillId="2" borderId="52" xfId="0" applyNumberFormat="1" applyFont="1" applyFill="1" applyBorder="1" applyAlignment="1">
      <alignment horizontal="center"/>
    </xf>
    <xf numFmtId="5" fontId="19" fillId="2" borderId="53" xfId="0" applyNumberFormat="1" applyFont="1" applyFill="1" applyBorder="1" applyAlignment="1">
      <alignment horizontal="center"/>
    </xf>
    <xf numFmtId="0" fontId="30" fillId="2" borderId="0" xfId="3" applyFont="1" applyFill="1" applyAlignment="1" applyProtection="1">
      <alignment horizontal="center"/>
    </xf>
    <xf numFmtId="2" fontId="19" fillId="2" borderId="52" xfId="0" applyNumberFormat="1" applyFont="1" applyFill="1" applyBorder="1" applyAlignment="1">
      <alignment horizontal="left"/>
    </xf>
    <xf numFmtId="0" fontId="19" fillId="2" borderId="52" xfId="0" applyNumberFormat="1" applyFont="1" applyFill="1" applyBorder="1" applyAlignment="1">
      <alignment horizontal="left"/>
    </xf>
    <xf numFmtId="0" fontId="19" fillId="2" borderId="53" xfId="0" applyNumberFormat="1" applyFont="1" applyFill="1" applyBorder="1" applyAlignment="1">
      <alignment horizontal="left"/>
    </xf>
    <xf numFmtId="0" fontId="21" fillId="2" borderId="50" xfId="0" applyFont="1" applyFill="1" applyBorder="1" applyAlignment="1">
      <alignment horizontal="left" vertical="center" indent="1"/>
    </xf>
    <xf numFmtId="0" fontId="21" fillId="2" borderId="46" xfId="0" applyFont="1" applyFill="1" applyBorder="1" applyAlignment="1">
      <alignment horizontal="left" vertical="center" indent="1"/>
    </xf>
    <xf numFmtId="0" fontId="21" fillId="2" borderId="47" xfId="0" applyFont="1" applyFill="1" applyBorder="1" applyAlignment="1">
      <alignment horizontal="left" vertical="center" indent="1"/>
    </xf>
    <xf numFmtId="0" fontId="14" fillId="2" borderId="46" xfId="0" applyFont="1" applyFill="1" applyBorder="1" applyAlignment="1">
      <alignment horizontal="left" indent="1"/>
    </xf>
    <xf numFmtId="0" fontId="14" fillId="2" borderId="47" xfId="0" applyFont="1" applyFill="1" applyBorder="1" applyAlignment="1">
      <alignment horizontal="left" indent="1"/>
    </xf>
    <xf numFmtId="0" fontId="17" fillId="2" borderId="49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48" xfId="0" applyFont="1" applyFill="1" applyBorder="1" applyAlignment="1">
      <alignment horizontal="center"/>
    </xf>
    <xf numFmtId="0" fontId="15" fillId="2" borderId="51" xfId="0" applyFont="1" applyFill="1" applyBorder="1" applyAlignment="1">
      <alignment horizontal="center"/>
    </xf>
    <xf numFmtId="0" fontId="15" fillId="2" borderId="52" xfId="0" applyFont="1" applyFill="1" applyBorder="1" applyAlignment="1">
      <alignment horizontal="center"/>
    </xf>
    <xf numFmtId="0" fontId="15" fillId="2" borderId="53" xfId="0" applyFont="1" applyFill="1" applyBorder="1" applyAlignment="1">
      <alignment horizontal="center"/>
    </xf>
    <xf numFmtId="0" fontId="18" fillId="2" borderId="49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4" fillId="6" borderId="50" xfId="0" applyFont="1" applyFill="1" applyBorder="1" applyAlignment="1">
      <alignment horizontal="left" indent="2"/>
    </xf>
    <xf numFmtId="0" fontId="14" fillId="6" borderId="46" xfId="0" applyFont="1" applyFill="1" applyBorder="1" applyAlignment="1">
      <alignment horizontal="left" indent="2"/>
    </xf>
    <xf numFmtId="0" fontId="14" fillId="6" borderId="47" xfId="0" applyFont="1" applyFill="1" applyBorder="1" applyAlignment="1">
      <alignment horizontal="left" indent="2"/>
    </xf>
    <xf numFmtId="0" fontId="19" fillId="2" borderId="52" xfId="0" applyFont="1" applyFill="1" applyBorder="1" applyAlignment="1" applyProtection="1">
      <alignment horizontal="center"/>
      <protection locked="0"/>
    </xf>
    <xf numFmtId="0" fontId="19" fillId="2" borderId="53" xfId="0" applyFont="1" applyFill="1" applyBorder="1" applyAlignment="1" applyProtection="1">
      <alignment horizontal="center"/>
      <protection locked="0"/>
    </xf>
    <xf numFmtId="0" fontId="14" fillId="2" borderId="50" xfId="0" applyFont="1" applyFill="1" applyBorder="1" applyAlignment="1">
      <alignment horizontal="left" indent="1"/>
    </xf>
    <xf numFmtId="0" fontId="15" fillId="2" borderId="49" xfId="0" applyFont="1" applyFill="1" applyBorder="1" applyAlignment="1">
      <alignment horizontal="left" indent="1"/>
    </xf>
    <xf numFmtId="0" fontId="15" fillId="2" borderId="0" xfId="0" applyFont="1" applyFill="1" applyBorder="1" applyAlignment="1">
      <alignment horizontal="left" indent="1"/>
    </xf>
    <xf numFmtId="0" fontId="15" fillId="2" borderId="0" xfId="0" applyFont="1" applyFill="1" applyAlignment="1">
      <alignment horizontal="center"/>
    </xf>
    <xf numFmtId="0" fontId="15" fillId="2" borderId="50" xfId="0" applyFont="1" applyFill="1" applyBorder="1" applyAlignment="1">
      <alignment horizontal="left" indent="1"/>
    </xf>
    <xf numFmtId="0" fontId="15" fillId="2" borderId="46" xfId="0" applyFont="1" applyFill="1" applyBorder="1" applyAlignment="1">
      <alignment horizontal="left" indent="1"/>
    </xf>
    <xf numFmtId="0" fontId="15" fillId="2" borderId="47" xfId="0" applyFont="1" applyFill="1" applyBorder="1" applyAlignment="1">
      <alignment horizontal="left" indent="1"/>
    </xf>
    <xf numFmtId="0" fontId="21" fillId="2" borderId="75" xfId="0" applyFont="1" applyFill="1" applyBorder="1" applyAlignment="1">
      <alignment horizontal="left" indent="1"/>
    </xf>
    <xf numFmtId="0" fontId="21" fillId="2" borderId="55" xfId="0" applyFont="1" applyFill="1" applyBorder="1" applyAlignment="1">
      <alignment horizontal="left" indent="1"/>
    </xf>
    <xf numFmtId="0" fontId="20" fillId="2" borderId="55" xfId="0" applyFont="1" applyFill="1" applyBorder="1" applyAlignment="1" applyProtection="1">
      <alignment horizontal="center"/>
      <protection locked="0"/>
    </xf>
    <xf numFmtId="0" fontId="20" fillId="2" borderId="76" xfId="0" applyFont="1" applyFill="1" applyBorder="1" applyAlignment="1" applyProtection="1">
      <alignment horizontal="center"/>
      <protection locked="0"/>
    </xf>
    <xf numFmtId="0" fontId="17" fillId="2" borderId="75" xfId="0" applyFont="1" applyFill="1" applyBorder="1" applyAlignment="1">
      <alignment horizontal="left" indent="1"/>
    </xf>
    <xf numFmtId="0" fontId="17" fillId="2" borderId="55" xfId="0" applyFont="1" applyFill="1" applyBorder="1" applyAlignment="1">
      <alignment horizontal="left" indent="1"/>
    </xf>
    <xf numFmtId="0" fontId="17" fillId="2" borderId="76" xfId="0" applyFont="1" applyFill="1" applyBorder="1" applyAlignment="1">
      <alignment horizontal="left" indent="1"/>
    </xf>
    <xf numFmtId="0" fontId="19" fillId="2" borderId="75" xfId="0" applyFont="1" applyFill="1" applyBorder="1" applyAlignment="1">
      <alignment horizontal="left" indent="1"/>
    </xf>
    <xf numFmtId="0" fontId="19" fillId="2" borderId="55" xfId="0" applyFont="1" applyFill="1" applyBorder="1" applyAlignment="1">
      <alignment horizontal="left" indent="1"/>
    </xf>
    <xf numFmtId="0" fontId="19" fillId="2" borderId="76" xfId="0" applyFont="1" applyFill="1" applyBorder="1" applyAlignment="1">
      <alignment horizontal="left" indent="1"/>
    </xf>
    <xf numFmtId="0" fontId="29" fillId="2" borderId="49" xfId="0" applyFont="1" applyFill="1" applyBorder="1" applyAlignment="1">
      <alignment horizontal="left" indent="1"/>
    </xf>
    <xf numFmtId="0" fontId="29" fillId="2" borderId="0" xfId="0" applyFont="1" applyFill="1" applyBorder="1" applyAlignment="1">
      <alignment horizontal="left" indent="1"/>
    </xf>
    <xf numFmtId="0" fontId="28" fillId="2" borderId="0" xfId="2" applyFon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/>
    </xf>
    <xf numFmtId="0" fontId="24" fillId="2" borderId="48" xfId="0" applyFont="1" applyFill="1" applyBorder="1" applyAlignment="1">
      <alignment horizontal="left" indent="1"/>
    </xf>
    <xf numFmtId="0" fontId="28" fillId="2" borderId="0" xfId="2" applyFont="1" applyFill="1" applyBorder="1" applyAlignment="1" applyProtection="1">
      <alignment horizontal="left"/>
    </xf>
    <xf numFmtId="0" fontId="24" fillId="2" borderId="0" xfId="0" applyFont="1" applyFill="1" applyBorder="1" applyAlignment="1">
      <alignment horizontal="left"/>
    </xf>
    <xf numFmtId="0" fontId="24" fillId="2" borderId="48" xfId="0" applyFont="1" applyFill="1" applyBorder="1" applyAlignment="1">
      <alignment horizontal="left"/>
    </xf>
    <xf numFmtId="0" fontId="24" fillId="2" borderId="46" xfId="0" applyFont="1" applyFill="1" applyBorder="1" applyAlignment="1">
      <alignment horizontal="left" indent="1"/>
    </xf>
    <xf numFmtId="0" fontId="26" fillId="2" borderId="0" xfId="0" applyFont="1" applyFill="1" applyBorder="1" applyAlignment="1">
      <alignment horizontal="left" indent="1"/>
    </xf>
    <xf numFmtId="0" fontId="26" fillId="2" borderId="48" xfId="0" applyFont="1" applyFill="1" applyBorder="1" applyAlignment="1">
      <alignment horizontal="left" indent="1"/>
    </xf>
    <xf numFmtId="0" fontId="27" fillId="2" borderId="0" xfId="0" applyFont="1" applyFill="1" applyBorder="1" applyAlignment="1">
      <alignment horizontal="left" indent="1"/>
    </xf>
    <xf numFmtId="0" fontId="27" fillId="2" borderId="48" xfId="0" applyFont="1" applyFill="1" applyBorder="1" applyAlignment="1">
      <alignment horizontal="left" indent="1"/>
    </xf>
    <xf numFmtId="0" fontId="14" fillId="2" borderId="52" xfId="3" applyFont="1" applyFill="1" applyBorder="1" applyAlignment="1" applyProtection="1">
      <alignment horizontal="left" indent="1"/>
    </xf>
    <xf numFmtId="0" fontId="14" fillId="2" borderId="0" xfId="3" applyFont="1" applyFill="1" applyAlignment="1" applyProtection="1">
      <alignment horizontal="left" indent="1"/>
    </xf>
    <xf numFmtId="0" fontId="16" fillId="2" borderId="0" xfId="0" applyFont="1" applyFill="1" applyAlignment="1">
      <alignment horizontal="left" indent="10"/>
    </xf>
    <xf numFmtId="0" fontId="19" fillId="2" borderId="52" xfId="3" applyFont="1" applyFill="1" applyBorder="1" applyAlignment="1" applyProtection="1">
      <alignment horizontal="left" indent="1"/>
      <protection locked="0"/>
    </xf>
    <xf numFmtId="0" fontId="16" fillId="2" borderId="0" xfId="0" applyFont="1" applyFill="1" applyAlignment="1">
      <alignment horizontal="left" indent="8"/>
    </xf>
    <xf numFmtId="0" fontId="32" fillId="2" borderId="0" xfId="0" applyFont="1" applyFill="1" applyAlignment="1">
      <alignment horizontal="left" indent="10"/>
    </xf>
    <xf numFmtId="0" fontId="34" fillId="2" borderId="0" xfId="0" applyFont="1" applyFill="1" applyAlignment="1">
      <alignment horizontal="center"/>
    </xf>
    <xf numFmtId="0" fontId="35" fillId="2" borderId="67" xfId="0" applyFont="1" applyFill="1" applyBorder="1" applyAlignment="1" applyProtection="1">
      <alignment horizontal="left" vertical="top" wrapText="1" indent="1"/>
    </xf>
    <xf numFmtId="0" fontId="35" fillId="2" borderId="68" xfId="0" applyFont="1" applyFill="1" applyBorder="1" applyAlignment="1" applyProtection="1">
      <alignment horizontal="left" vertical="top" wrapText="1" indent="1"/>
    </xf>
    <xf numFmtId="0" fontId="35" fillId="2" borderId="69" xfId="0" applyFont="1" applyFill="1" applyBorder="1" applyAlignment="1" applyProtection="1">
      <alignment horizontal="left" vertical="top" wrapText="1" indent="1"/>
    </xf>
    <xf numFmtId="0" fontId="35" fillId="2" borderId="70" xfId="0" applyFont="1" applyFill="1" applyBorder="1" applyAlignment="1" applyProtection="1">
      <alignment horizontal="left" vertical="top" wrapText="1" indent="1"/>
    </xf>
    <xf numFmtId="0" fontId="35" fillId="2" borderId="0" xfId="0" applyFont="1" applyFill="1" applyBorder="1" applyAlignment="1" applyProtection="1">
      <alignment horizontal="left" vertical="top" wrapText="1" indent="1"/>
    </xf>
    <xf numFmtId="0" fontId="35" fillId="2" borderId="71" xfId="0" applyFont="1" applyFill="1" applyBorder="1" applyAlignment="1" applyProtection="1">
      <alignment horizontal="left" vertical="top" wrapText="1" indent="1"/>
    </xf>
    <xf numFmtId="0" fontId="35" fillId="2" borderId="72" xfId="0" applyFont="1" applyFill="1" applyBorder="1" applyAlignment="1" applyProtection="1">
      <alignment horizontal="left" vertical="top" wrapText="1" indent="1"/>
    </xf>
    <xf numFmtId="0" fontId="35" fillId="2" borderId="73" xfId="0" applyFont="1" applyFill="1" applyBorder="1" applyAlignment="1" applyProtection="1">
      <alignment horizontal="left" vertical="top" wrapText="1" indent="1"/>
    </xf>
    <xf numFmtId="0" fontId="35" fillId="2" borderId="74" xfId="0" applyFont="1" applyFill="1" applyBorder="1" applyAlignment="1" applyProtection="1">
      <alignment horizontal="left" vertical="top" wrapText="1" indent="1"/>
    </xf>
    <xf numFmtId="0" fontId="9" fillId="3" borderId="63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44" fontId="3" fillId="5" borderId="1" xfId="0" applyNumberFormat="1" applyFont="1" applyFill="1" applyBorder="1" applyProtection="1">
      <protection locked="0"/>
    </xf>
  </cellXfs>
  <cellStyles count="4">
    <cellStyle name="Comma_Routing Sheet Merge Data" xfId="1"/>
    <cellStyle name="Hyperlink" xfId="2" builtinId="8"/>
    <cellStyle name="Normal" xfId="0" builtinId="0"/>
    <cellStyle name="Normal_Routing Sheet Merge Dat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161925</xdr:colOff>
      <xdr:row>148</xdr:row>
      <xdr:rowOff>28575</xdr:rowOff>
    </xdr:from>
    <xdr:to>
      <xdr:col>27</xdr:col>
      <xdr:colOff>57150</xdr:colOff>
      <xdr:row>150</xdr:row>
      <xdr:rowOff>142875</xdr:rowOff>
    </xdr:to>
    <xdr:pic>
      <xdr:nvPicPr>
        <xdr:cNvPr id="3089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8221325"/>
          <a:ext cx="1409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66675</xdr:colOff>
      <xdr:row>163</xdr:row>
      <xdr:rowOff>142875</xdr:rowOff>
    </xdr:from>
    <xdr:to>
      <xdr:col>27</xdr:col>
      <xdr:colOff>123825</xdr:colOff>
      <xdr:row>166</xdr:row>
      <xdr:rowOff>95250</xdr:rowOff>
    </xdr:to>
    <xdr:pic>
      <xdr:nvPicPr>
        <xdr:cNvPr id="3090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0764500"/>
          <a:ext cx="1571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dwards\AppData\Local\Microsoft\Windows\Temporary%20Internet%20Files\Content.Outlook\U1BUX22G\Proposal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dwards\AppData\Local\Microsoft\Windows\Temporary%20Internet%20Files\Content.Outlook\U1BUX22G\New%20Proposal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(2)"/>
      <sheetName val="Info"/>
      <sheetName val="Sheet2"/>
      <sheetName val="PI Bud"/>
      <sheetName val="CS Info"/>
      <sheetName val="Total Bud"/>
      <sheetName val="Routing Sheets"/>
      <sheetName val="Signatures"/>
      <sheetName val="CS1"/>
      <sheetName val="CS2"/>
      <sheetName val="CS3"/>
      <sheetName val="CS4"/>
      <sheetName val="CS5"/>
      <sheetName val="CS6"/>
      <sheetName val="CS7"/>
      <sheetName val="CS8"/>
      <sheetName val="CS9"/>
      <sheetName val="CS10"/>
      <sheetName val="CSTotal"/>
      <sheetName val="CoPI1"/>
      <sheetName val="CoPI2"/>
      <sheetName val="CoPI3"/>
      <sheetName val="CoPI4"/>
      <sheetName val="CoPI5"/>
      <sheetName val="CoPI6"/>
      <sheetName val="Subs"/>
      <sheetName val="M&amp;S"/>
      <sheetName val="Equi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A2" t="str">
            <v>Dr. Faisal Alamgir</v>
          </cell>
        </row>
        <row r="3">
          <cell r="A3" t="str">
            <v>Dr. Stephen Antolovich</v>
          </cell>
        </row>
        <row r="4">
          <cell r="A4" t="str">
            <v>Dr. Haskell Beckham</v>
          </cell>
        </row>
        <row r="5">
          <cell r="A5" t="str">
            <v>Dr. David Bucknall</v>
          </cell>
        </row>
        <row r="6">
          <cell r="A6" t="str">
            <v>Dr. Wallace Carr</v>
          </cell>
        </row>
        <row r="7">
          <cell r="A7" t="str">
            <v>Dr. Brent Carter</v>
          </cell>
        </row>
        <row r="8">
          <cell r="A8" t="str">
            <v>Dr. Joe Cochran</v>
          </cell>
        </row>
        <row r="9">
          <cell r="A9" t="str">
            <v>Dr. Fred Cook</v>
          </cell>
        </row>
        <row r="10">
          <cell r="A10" t="str">
            <v>Dr. Sunil Dwivedi</v>
          </cell>
        </row>
        <row r="11">
          <cell r="A11" t="str">
            <v>Dr. Ken Gall</v>
          </cell>
        </row>
        <row r="12">
          <cell r="A12" t="str">
            <v>Dr. Hamid Garmestani</v>
          </cell>
        </row>
        <row r="13">
          <cell r="A13" t="str">
            <v>Dr. Rosario Gerhardt</v>
          </cell>
        </row>
        <row r="14">
          <cell r="A14" t="str">
            <v>Dr. Arun Gokhale</v>
          </cell>
        </row>
        <row r="15">
          <cell r="A15" t="str">
            <v>Dr. Andy Griffin</v>
          </cell>
        </row>
        <row r="16">
          <cell r="A16" t="str">
            <v>Dr. Karl Jacob</v>
          </cell>
        </row>
        <row r="17">
          <cell r="A17" t="str">
            <v>Dr. Seung Soon Jang</v>
          </cell>
        </row>
        <row r="18">
          <cell r="A18" t="str">
            <v>Dr. Sundaresan Jayaraman</v>
          </cell>
        </row>
        <row r="19">
          <cell r="A19" t="str">
            <v>Dr. Steven Johnson</v>
          </cell>
        </row>
        <row r="20">
          <cell r="A20" t="str">
            <v>Dr. Satish Kumar</v>
          </cell>
        </row>
        <row r="21">
          <cell r="A21" t="str">
            <v>Dr. Mo Li</v>
          </cell>
        </row>
        <row r="22">
          <cell r="A22" t="str">
            <v>Dr. Zhiqun Lin</v>
          </cell>
        </row>
        <row r="23">
          <cell r="A23" t="str">
            <v>Dr. Meilin Liu</v>
          </cell>
        </row>
        <row r="24">
          <cell r="A24" t="str">
            <v>Dr. Valeria Milam</v>
          </cell>
        </row>
        <row r="25">
          <cell r="A25" t="str">
            <v>Dr. Jack Moon</v>
          </cell>
        </row>
        <row r="26">
          <cell r="A26" t="str">
            <v>Dr. Chris Muhlstein</v>
          </cell>
        </row>
        <row r="27">
          <cell r="A27" t="str">
            <v>Dr. Dong Qin</v>
          </cell>
        </row>
        <row r="28">
          <cell r="A28" t="str">
            <v>Dr. Mary Lynn Realff</v>
          </cell>
        </row>
        <row r="29">
          <cell r="A29" t="str">
            <v>Dr. Tom Sanders</v>
          </cell>
        </row>
        <row r="30">
          <cell r="A30" t="str">
            <v>Dr. Ken Sandhage</v>
          </cell>
        </row>
        <row r="31">
          <cell r="A31" t="str">
            <v>Dr. Meisha Shofner</v>
          </cell>
        </row>
        <row r="32">
          <cell r="A32" t="str">
            <v>Dr. Preet Singh</v>
          </cell>
        </row>
        <row r="33">
          <cell r="A33" t="str">
            <v>Dr. Robert Speyer</v>
          </cell>
        </row>
        <row r="34">
          <cell r="A34" t="str">
            <v>Dr. Mohan Srinivasarao</v>
          </cell>
        </row>
        <row r="35">
          <cell r="A35" t="str">
            <v>Dr. Christopher Summers</v>
          </cell>
        </row>
        <row r="36">
          <cell r="A36" t="str">
            <v>Dr. Naresh Thadhani</v>
          </cell>
        </row>
        <row r="37">
          <cell r="A37" t="str">
            <v>Dr. Yonathan Thio</v>
          </cell>
        </row>
        <row r="38">
          <cell r="A38" t="str">
            <v>Dr. Vladimir Tsukruk</v>
          </cell>
        </row>
        <row r="39">
          <cell r="A39" t="str">
            <v>Dr. Eric Vogel</v>
          </cell>
        </row>
        <row r="40">
          <cell r="A40" t="str">
            <v>Dr. Youjiang Wang</v>
          </cell>
        </row>
        <row r="41">
          <cell r="A41" t="str">
            <v>Dr. Z.L. Wang</v>
          </cell>
        </row>
        <row r="42">
          <cell r="A42" t="str">
            <v>Dr. C.P. Wong</v>
          </cell>
        </row>
        <row r="43">
          <cell r="A43" t="str">
            <v>Dr. Donggang Yao</v>
          </cell>
        </row>
        <row r="44">
          <cell r="A44" t="str">
            <v>Dr. Gleb Yushin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Forms"/>
      <sheetName val="Tt Bud"/>
      <sheetName val="MSE Bud"/>
      <sheetName val="Co1"/>
      <sheetName val="Co2"/>
      <sheetName val="Co3"/>
      <sheetName val="Co4"/>
      <sheetName val="Co5"/>
      <sheetName val="Co6"/>
      <sheetName val="Co7"/>
      <sheetName val="Co8"/>
      <sheetName val="Equip"/>
      <sheetName val="Rates"/>
      <sheetName val="General"/>
      <sheetName val="Routing Sheets"/>
      <sheetName val="CSInfo"/>
      <sheetName val="Fixed Price"/>
      <sheetName val="M&amp;S"/>
      <sheetName val="Signatures"/>
      <sheetName val="CS1"/>
      <sheetName val="CS2"/>
      <sheetName val="CS3"/>
      <sheetName val="CS4"/>
      <sheetName val="CS5"/>
      <sheetName val="CS6"/>
      <sheetName val="CS7"/>
      <sheetName val="CS8"/>
      <sheetName val="CS9"/>
      <sheetName val="CS10"/>
      <sheetName val="CSTotal"/>
      <sheetName val="Subs"/>
    </sheetNames>
    <sheetDataSet>
      <sheetData sheetId="0"/>
      <sheetData sheetId="1" refreshError="1"/>
      <sheetData sheetId="2">
        <row r="70">
          <cell r="Q70">
            <v>0</v>
          </cell>
        </row>
        <row r="105">
          <cell r="Q105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S3">
            <v>0</v>
          </cell>
          <cell r="V3" t="str">
            <v/>
          </cell>
          <cell r="W3" t="str">
            <v/>
          </cell>
          <cell r="Y3" t="str">
            <v>Materials Science &amp; Engineering</v>
          </cell>
          <cell r="Z3">
            <v>180</v>
          </cell>
        </row>
        <row r="15"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</row>
        <row r="16"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</row>
        <row r="47">
          <cell r="A47" t="str">
            <v>Sheri Calhoun</v>
          </cell>
          <cell r="B47" t="str">
            <v>sheri.calhoun@mse.gatech.edu</v>
          </cell>
          <cell r="C47">
            <v>4048942816</v>
          </cell>
          <cell r="D47">
            <v>4048948780</v>
          </cell>
          <cell r="E47" t="str">
            <v>801 Ferst Drive, N.W.</v>
          </cell>
          <cell r="F47" t="str">
            <v>Atlanta, GA 30332</v>
          </cell>
          <cell r="G47" t="str">
            <v>Mail Code 0295</v>
          </cell>
        </row>
        <row r="48">
          <cell r="A48" t="str">
            <v>VACANT</v>
          </cell>
          <cell r="B48">
            <v>0</v>
          </cell>
          <cell r="C48">
            <v>4043853049</v>
          </cell>
          <cell r="D48">
            <v>4048949140</v>
          </cell>
          <cell r="E48" t="str">
            <v>901 Atlantic Drive</v>
          </cell>
          <cell r="F48" t="str">
            <v>Atlanta, GA 30332</v>
          </cell>
          <cell r="G48" t="str">
            <v>Mail Code 0245</v>
          </cell>
        </row>
        <row r="49">
          <cell r="A49" t="str">
            <v>Rusty Edwards</v>
          </cell>
          <cell r="B49" t="str">
            <v>rusty.edwards@mse.gatech.edu</v>
          </cell>
          <cell r="C49">
            <v>4048945791</v>
          </cell>
          <cell r="D49">
            <v>4048948780</v>
          </cell>
          <cell r="E49" t="str">
            <v>801 Ferst Drive, N.W.</v>
          </cell>
          <cell r="F49" t="str">
            <v>Atlanta, GA 30332</v>
          </cell>
          <cell r="G49" t="str">
            <v>Mail Code 0295</v>
          </cell>
        </row>
        <row r="50">
          <cell r="A50" t="str">
            <v>Jasmin Frett-Hodge</v>
          </cell>
          <cell r="B50" t="str">
            <v>jasmin.frett@mse.gatech.edu</v>
          </cell>
          <cell r="C50">
            <v>4048945792</v>
          </cell>
          <cell r="D50">
            <v>4048948780</v>
          </cell>
          <cell r="E50" t="str">
            <v>801 Ferst Drive, N.W.</v>
          </cell>
          <cell r="F50" t="str">
            <v>Atlanta, GA 30332</v>
          </cell>
          <cell r="G50" t="str">
            <v>Mail Code 0295</v>
          </cell>
        </row>
        <row r="51">
          <cell r="A51" t="str">
            <v>Linda Roberson</v>
          </cell>
          <cell r="B51" t="str">
            <v>linda.roberson@mse.gatech.edu</v>
          </cell>
          <cell r="C51">
            <v>4048944182</v>
          </cell>
          <cell r="D51">
            <v>4048948780</v>
          </cell>
          <cell r="E51" t="str">
            <v>801 Ferst Drive, N.W.</v>
          </cell>
          <cell r="F51" t="str">
            <v>Atlanta, GA 30332</v>
          </cell>
          <cell r="G51" t="str">
            <v>Mail Code 0295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</sheetData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cdc.gov/od/sap/" TargetMode="External"/><Relationship Id="rId1" Type="http://schemas.openxmlformats.org/officeDocument/2006/relationships/hyperlink" Target="http://www.cdc.gov/od/sap/docs/salist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workbookViewId="0">
      <pane ySplit="1" topLeftCell="A2" activePane="bottomLeft" state="frozen"/>
      <selection pane="bottomLeft" activeCell="O35" sqref="O35"/>
    </sheetView>
  </sheetViews>
  <sheetFormatPr defaultRowHeight="12.75" x14ac:dyDescent="0.2"/>
  <cols>
    <col min="1" max="1" width="9.85546875" style="4" bestFit="1" customWidth="1"/>
    <col min="2" max="4" width="9.5703125" style="4" bestFit="1" customWidth="1"/>
    <col min="5" max="5" width="9.85546875" style="4" bestFit="1" customWidth="1"/>
    <col min="6" max="6" width="14.5703125" style="4" bestFit="1" customWidth="1"/>
    <col min="7" max="7" width="9.5703125" style="4" bestFit="1" customWidth="1"/>
    <col min="8" max="8" width="11.5703125" style="4" bestFit="1" customWidth="1"/>
    <col min="9" max="9" width="12.28515625" style="4" bestFit="1" customWidth="1"/>
    <col min="10" max="11" width="9.5703125" style="4" bestFit="1" customWidth="1"/>
    <col min="12" max="12" width="14.42578125" style="4" bestFit="1" customWidth="1"/>
    <col min="13" max="16384" width="9.140625" style="4"/>
  </cols>
  <sheetData>
    <row r="1" spans="1:13" ht="15.75" x14ac:dyDescent="0.25">
      <c r="A1" s="207" t="s">
        <v>29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9"/>
    </row>
    <row r="2" spans="1:13" ht="3" customHeight="1" x14ac:dyDescent="0.2"/>
    <row r="3" spans="1:13" x14ac:dyDescent="0.2">
      <c r="A3" s="3" t="s">
        <v>17</v>
      </c>
      <c r="B3" s="196"/>
      <c r="C3" s="215"/>
      <c r="D3" s="215"/>
      <c r="E3" s="215"/>
      <c r="F3" s="215"/>
      <c r="G3" s="215"/>
      <c r="H3" s="212"/>
    </row>
    <row r="4" spans="1:13" ht="2.25" customHeight="1" x14ac:dyDescent="0.2"/>
    <row r="5" spans="1:13" x14ac:dyDescent="0.2">
      <c r="A5" s="3" t="s">
        <v>18</v>
      </c>
      <c r="B5" s="196"/>
      <c r="C5" s="215"/>
      <c r="D5" s="215"/>
      <c r="E5" s="215"/>
      <c r="F5" s="215"/>
      <c r="G5" s="215"/>
      <c r="H5" s="215"/>
      <c r="I5" s="215"/>
      <c r="J5" s="215"/>
      <c r="K5" s="212"/>
    </row>
    <row r="6" spans="1:13" ht="2.25" customHeight="1" x14ac:dyDescent="0.2"/>
    <row r="7" spans="1:13" x14ac:dyDescent="0.2">
      <c r="A7" s="218" t="s">
        <v>22</v>
      </c>
      <c r="B7" s="196"/>
      <c r="C7" s="215"/>
      <c r="D7" s="215"/>
      <c r="E7" s="212"/>
      <c r="F7" s="219" t="s">
        <v>26</v>
      </c>
      <c r="G7" s="3" t="s">
        <v>23</v>
      </c>
      <c r="H7" s="196"/>
      <c r="I7" s="212"/>
      <c r="J7" s="219" t="s">
        <v>27</v>
      </c>
      <c r="K7" s="3" t="s">
        <v>23</v>
      </c>
      <c r="L7" s="196"/>
      <c r="M7" s="212"/>
    </row>
    <row r="8" spans="1:13" ht="2.25" customHeight="1" x14ac:dyDescent="0.2">
      <c r="A8" s="218"/>
      <c r="F8" s="219"/>
      <c r="G8" s="3"/>
      <c r="J8" s="219"/>
      <c r="K8" s="3"/>
    </row>
    <row r="9" spans="1:13" x14ac:dyDescent="0.2">
      <c r="A9" s="218"/>
      <c r="B9" s="196"/>
      <c r="C9" s="215"/>
      <c r="D9" s="215"/>
      <c r="E9" s="212"/>
      <c r="F9" s="219"/>
      <c r="G9" s="3" t="s">
        <v>24</v>
      </c>
      <c r="H9" s="213"/>
      <c r="I9" s="214"/>
      <c r="J9" s="219"/>
      <c r="K9" s="3" t="s">
        <v>24</v>
      </c>
      <c r="L9" s="213"/>
      <c r="M9" s="214"/>
    </row>
    <row r="10" spans="1:13" ht="2.25" customHeight="1" x14ac:dyDescent="0.2">
      <c r="F10" s="219"/>
      <c r="G10" s="3"/>
      <c r="J10" s="219"/>
      <c r="K10" s="3"/>
    </row>
    <row r="11" spans="1:13" x14ac:dyDescent="0.2">
      <c r="A11" s="3" t="s">
        <v>19</v>
      </c>
      <c r="B11" s="53"/>
      <c r="C11" s="3" t="s">
        <v>20</v>
      </c>
      <c r="D11" s="53"/>
      <c r="F11" s="219"/>
      <c r="G11" s="3" t="s">
        <v>25</v>
      </c>
      <c r="H11" s="196"/>
      <c r="I11" s="212"/>
      <c r="J11" s="219"/>
      <c r="K11" s="3" t="s">
        <v>25</v>
      </c>
      <c r="L11" s="196"/>
      <c r="M11" s="212"/>
    </row>
    <row r="12" spans="1:13" ht="2.25" customHeight="1" x14ac:dyDescent="0.2"/>
    <row r="13" spans="1:13" x14ac:dyDescent="0.2">
      <c r="A13" s="3" t="s">
        <v>28</v>
      </c>
      <c r="B13" s="196"/>
      <c r="C13" s="215"/>
      <c r="D13" s="212"/>
      <c r="E13" s="3" t="s">
        <v>21</v>
      </c>
      <c r="F13" s="6">
        <f>IF(B13="",0,VLOOKUP(B13,Backup!$A$2:$B$9,2,FALSE))</f>
        <v>0</v>
      </c>
      <c r="G13" s="216" t="str">
        <f>IF(B13="Special","Special Rate","")</f>
        <v/>
      </c>
      <c r="H13" s="217"/>
      <c r="I13" s="54"/>
      <c r="K13" s="3" t="s">
        <v>119</v>
      </c>
      <c r="L13" s="102"/>
    </row>
    <row r="14" spans="1:13" ht="2.25" customHeight="1" x14ac:dyDescent="0.2"/>
    <row r="15" spans="1:13" x14ac:dyDescent="0.2">
      <c r="A15" s="3" t="s">
        <v>31</v>
      </c>
      <c r="B15" s="2">
        <v>1</v>
      </c>
      <c r="C15" s="2">
        <v>2</v>
      </c>
      <c r="D15" s="2">
        <v>3</v>
      </c>
      <c r="E15" s="2">
        <v>4</v>
      </c>
      <c r="F15" s="2">
        <v>5</v>
      </c>
      <c r="G15" s="2">
        <v>6</v>
      </c>
      <c r="H15" s="2">
        <v>7</v>
      </c>
      <c r="I15" s="2">
        <v>8</v>
      </c>
      <c r="J15" s="2">
        <v>9</v>
      </c>
      <c r="K15" s="2">
        <v>10</v>
      </c>
    </row>
    <row r="16" spans="1:13" x14ac:dyDescent="0.2">
      <c r="A16" s="3" t="s">
        <v>30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3" x14ac:dyDescent="0.2">
      <c r="A17" s="3" t="s">
        <v>32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3" ht="2.25" customHeight="1" x14ac:dyDescent="0.2"/>
    <row r="19" spans="1:13" ht="15.75" x14ac:dyDescent="0.25">
      <c r="A19" s="207" t="s">
        <v>33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9"/>
    </row>
    <row r="20" spans="1:13" ht="3" customHeight="1" x14ac:dyDescent="0.2"/>
    <row r="21" spans="1:13" x14ac:dyDescent="0.2">
      <c r="A21" s="3" t="s">
        <v>34</v>
      </c>
      <c r="B21" s="56"/>
      <c r="C21" s="3" t="s">
        <v>35</v>
      </c>
      <c r="D21" s="56"/>
      <c r="E21" s="4" t="s">
        <v>36</v>
      </c>
      <c r="F21" s="369">
        <f>45000/12</f>
        <v>3750</v>
      </c>
      <c r="G21" s="3" t="s">
        <v>37</v>
      </c>
      <c r="H21" s="369">
        <v>2183.33</v>
      </c>
      <c r="I21" s="210" t="s">
        <v>38</v>
      </c>
      <c r="J21" s="211"/>
      <c r="K21" s="54"/>
      <c r="L21" s="3" t="s">
        <v>112</v>
      </c>
      <c r="M21" s="79" t="s">
        <v>110</v>
      </c>
    </row>
    <row r="22" spans="1:13" ht="2.25" customHeight="1" x14ac:dyDescent="0.2"/>
    <row r="23" spans="1:13" x14ac:dyDescent="0.2">
      <c r="A23" s="3" t="s">
        <v>31</v>
      </c>
      <c r="B23" s="2" t="s">
        <v>39</v>
      </c>
      <c r="C23" s="2" t="s">
        <v>40</v>
      </c>
      <c r="D23" s="2" t="s">
        <v>41</v>
      </c>
      <c r="E23" s="2" t="s">
        <v>42</v>
      </c>
      <c r="F23" s="2" t="s">
        <v>43</v>
      </c>
      <c r="G23" s="2" t="s">
        <v>44</v>
      </c>
      <c r="H23" s="2" t="s">
        <v>45</v>
      </c>
      <c r="I23" s="2" t="s">
        <v>46</v>
      </c>
      <c r="K23" s="2" t="s">
        <v>47</v>
      </c>
      <c r="L23" s="2" t="s">
        <v>48</v>
      </c>
    </row>
    <row r="24" spans="1:13" x14ac:dyDescent="0.2">
      <c r="A24" s="4">
        <v>1</v>
      </c>
      <c r="B24" s="57"/>
      <c r="C24" s="57"/>
      <c r="D24" s="58"/>
      <c r="E24" s="59"/>
      <c r="F24" s="58"/>
      <c r="G24" s="59"/>
      <c r="H24" s="60"/>
      <c r="I24" s="60"/>
      <c r="K24" s="60"/>
      <c r="L24" s="60"/>
    </row>
    <row r="25" spans="1:13" x14ac:dyDescent="0.2">
      <c r="A25" s="4">
        <v>2</v>
      </c>
      <c r="B25" s="61"/>
      <c r="C25" s="61"/>
      <c r="D25" s="62"/>
      <c r="E25" s="63"/>
      <c r="F25" s="62"/>
      <c r="G25" s="63"/>
      <c r="H25" s="64"/>
      <c r="I25" s="64"/>
      <c r="K25" s="64"/>
      <c r="L25" s="64"/>
    </row>
    <row r="26" spans="1:13" x14ac:dyDescent="0.2">
      <c r="A26" s="4">
        <v>3</v>
      </c>
      <c r="B26" s="61"/>
      <c r="C26" s="61"/>
      <c r="D26" s="62"/>
      <c r="E26" s="63"/>
      <c r="F26" s="62"/>
      <c r="G26" s="63"/>
      <c r="H26" s="64"/>
      <c r="I26" s="64"/>
      <c r="K26" s="64"/>
      <c r="L26" s="64"/>
    </row>
    <row r="27" spans="1:13" x14ac:dyDescent="0.2">
      <c r="A27" s="4">
        <v>4</v>
      </c>
      <c r="B27" s="61"/>
      <c r="C27" s="61"/>
      <c r="D27" s="62"/>
      <c r="E27" s="63"/>
      <c r="F27" s="62"/>
      <c r="G27" s="63"/>
      <c r="H27" s="64"/>
      <c r="I27" s="64"/>
      <c r="K27" s="64"/>
      <c r="L27" s="64"/>
    </row>
    <row r="28" spans="1:13" x14ac:dyDescent="0.2">
      <c r="A28" s="4">
        <v>5</v>
      </c>
      <c r="B28" s="61"/>
      <c r="C28" s="61"/>
      <c r="D28" s="62"/>
      <c r="E28" s="63"/>
      <c r="F28" s="62"/>
      <c r="G28" s="63"/>
      <c r="H28" s="64"/>
      <c r="I28" s="64"/>
      <c r="K28" s="64"/>
      <c r="L28" s="64"/>
    </row>
    <row r="29" spans="1:13" x14ac:dyDescent="0.2">
      <c r="A29" s="4">
        <v>6</v>
      </c>
      <c r="B29" s="61"/>
      <c r="C29" s="61"/>
      <c r="D29" s="62"/>
      <c r="E29" s="63"/>
      <c r="F29" s="62"/>
      <c r="G29" s="63"/>
      <c r="H29" s="64"/>
      <c r="I29" s="64"/>
      <c r="K29" s="64"/>
      <c r="L29" s="64"/>
    </row>
    <row r="30" spans="1:13" x14ac:dyDescent="0.2">
      <c r="A30" s="4">
        <v>7</v>
      </c>
      <c r="B30" s="61"/>
      <c r="C30" s="61"/>
      <c r="D30" s="62"/>
      <c r="E30" s="63"/>
      <c r="F30" s="62"/>
      <c r="G30" s="63"/>
      <c r="H30" s="64"/>
      <c r="I30" s="64"/>
      <c r="K30" s="64"/>
      <c r="L30" s="64"/>
    </row>
    <row r="31" spans="1:13" x14ac:dyDescent="0.2">
      <c r="A31" s="4">
        <v>8</v>
      </c>
      <c r="B31" s="61"/>
      <c r="C31" s="61"/>
      <c r="D31" s="62"/>
      <c r="E31" s="63"/>
      <c r="F31" s="62"/>
      <c r="G31" s="63"/>
      <c r="H31" s="64"/>
      <c r="I31" s="64"/>
      <c r="K31" s="64"/>
      <c r="L31" s="64"/>
    </row>
    <row r="32" spans="1:13" x14ac:dyDescent="0.2">
      <c r="A32" s="4">
        <v>9</v>
      </c>
      <c r="B32" s="61"/>
      <c r="C32" s="61"/>
      <c r="D32" s="62"/>
      <c r="E32" s="63"/>
      <c r="F32" s="62"/>
      <c r="G32" s="63"/>
      <c r="H32" s="64"/>
      <c r="I32" s="64"/>
      <c r="K32" s="64"/>
      <c r="L32" s="64"/>
    </row>
    <row r="33" spans="1:12" x14ac:dyDescent="0.2">
      <c r="A33" s="4">
        <v>10</v>
      </c>
      <c r="B33" s="65"/>
      <c r="C33" s="65"/>
      <c r="D33" s="66"/>
      <c r="E33" s="67"/>
      <c r="F33" s="66"/>
      <c r="G33" s="67"/>
      <c r="H33" s="68"/>
      <c r="I33" s="68"/>
      <c r="K33" s="68"/>
      <c r="L33" s="68"/>
    </row>
    <row r="34" spans="1:12" ht="2.25" customHeight="1" x14ac:dyDescent="0.2"/>
    <row r="35" spans="1:12" x14ac:dyDescent="0.2">
      <c r="A35" s="200" t="s">
        <v>50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2"/>
    </row>
    <row r="36" spans="1:12" x14ac:dyDescent="0.2">
      <c r="A36" s="9" t="s">
        <v>49</v>
      </c>
      <c r="B36" s="10"/>
      <c r="C36" s="7">
        <v>1</v>
      </c>
      <c r="D36" s="7">
        <v>2</v>
      </c>
      <c r="E36" s="7">
        <v>3</v>
      </c>
      <c r="F36" s="7">
        <v>4</v>
      </c>
      <c r="G36" s="7">
        <v>5</v>
      </c>
      <c r="H36" s="7">
        <v>6</v>
      </c>
      <c r="I36" s="7">
        <v>7</v>
      </c>
      <c r="J36" s="7">
        <v>8</v>
      </c>
      <c r="K36" s="7">
        <v>9</v>
      </c>
      <c r="L36" s="8">
        <v>10</v>
      </c>
    </row>
    <row r="37" spans="1:12" x14ac:dyDescent="0.2">
      <c r="A37" s="203"/>
      <c r="B37" s="204"/>
      <c r="C37" s="69"/>
      <c r="D37" s="69"/>
      <c r="E37" s="69"/>
      <c r="F37" s="69"/>
      <c r="G37" s="69"/>
      <c r="H37" s="69"/>
      <c r="I37" s="69"/>
      <c r="J37" s="69"/>
      <c r="K37" s="69"/>
      <c r="L37" s="70"/>
    </row>
    <row r="38" spans="1:12" x14ac:dyDescent="0.2">
      <c r="A38" s="205"/>
      <c r="B38" s="206"/>
      <c r="C38" s="71"/>
      <c r="D38" s="71"/>
      <c r="E38" s="71"/>
      <c r="F38" s="71"/>
      <c r="G38" s="71"/>
      <c r="H38" s="71"/>
      <c r="I38" s="71"/>
      <c r="J38" s="71"/>
      <c r="K38" s="71"/>
      <c r="L38" s="72"/>
    </row>
    <row r="39" spans="1:12" x14ac:dyDescent="0.2">
      <c r="A39" s="205"/>
      <c r="B39" s="206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x14ac:dyDescent="0.2">
      <c r="A40" s="205"/>
      <c r="B40" s="206"/>
      <c r="C40" s="71"/>
      <c r="D40" s="71"/>
      <c r="E40" s="71"/>
      <c r="F40" s="71"/>
      <c r="G40" s="71"/>
      <c r="H40" s="71"/>
      <c r="I40" s="71"/>
      <c r="J40" s="71"/>
      <c r="K40" s="71"/>
      <c r="L40" s="72"/>
    </row>
    <row r="41" spans="1:12" x14ac:dyDescent="0.2">
      <c r="A41" s="205"/>
      <c r="B41" s="206"/>
      <c r="C41" s="71"/>
      <c r="D41" s="71"/>
      <c r="E41" s="71"/>
      <c r="F41" s="71"/>
      <c r="G41" s="71"/>
      <c r="H41" s="71"/>
      <c r="I41" s="71"/>
      <c r="J41" s="71"/>
      <c r="K41" s="71"/>
      <c r="L41" s="72"/>
    </row>
    <row r="42" spans="1:12" x14ac:dyDescent="0.2">
      <c r="A42" s="205"/>
      <c r="B42" s="206"/>
      <c r="C42" s="71"/>
      <c r="D42" s="71"/>
      <c r="E42" s="71"/>
      <c r="F42" s="71"/>
      <c r="G42" s="71"/>
      <c r="H42" s="71"/>
      <c r="I42" s="71"/>
      <c r="J42" s="71"/>
      <c r="K42" s="71"/>
      <c r="L42" s="72"/>
    </row>
    <row r="43" spans="1:12" x14ac:dyDescent="0.2">
      <c r="A43" s="198"/>
      <c r="B43" s="199"/>
      <c r="C43" s="73"/>
      <c r="D43" s="73"/>
      <c r="E43" s="73"/>
      <c r="F43" s="73"/>
      <c r="G43" s="73"/>
      <c r="H43" s="73"/>
      <c r="I43" s="73"/>
      <c r="J43" s="73"/>
      <c r="K43" s="73"/>
      <c r="L43" s="74"/>
    </row>
    <row r="44" spans="1:12" ht="2.25" customHeight="1" x14ac:dyDescent="0.2"/>
    <row r="45" spans="1:12" x14ac:dyDescent="0.2">
      <c r="A45" s="200" t="s">
        <v>51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2"/>
    </row>
    <row r="46" spans="1:12" x14ac:dyDescent="0.2">
      <c r="A46" s="9" t="s">
        <v>49</v>
      </c>
      <c r="B46" s="10"/>
      <c r="C46" s="7">
        <v>1</v>
      </c>
      <c r="D46" s="7">
        <v>2</v>
      </c>
      <c r="E46" s="7">
        <v>3</v>
      </c>
      <c r="F46" s="7">
        <v>4</v>
      </c>
      <c r="G46" s="7">
        <v>5</v>
      </c>
      <c r="H46" s="7">
        <v>6</v>
      </c>
      <c r="I46" s="7">
        <v>7</v>
      </c>
      <c r="J46" s="7">
        <v>8</v>
      </c>
      <c r="K46" s="7">
        <v>9</v>
      </c>
      <c r="L46" s="8">
        <v>10</v>
      </c>
    </row>
    <row r="47" spans="1:12" x14ac:dyDescent="0.2">
      <c r="A47" s="203"/>
      <c r="B47" s="204"/>
      <c r="C47" s="69"/>
      <c r="D47" s="69"/>
      <c r="E47" s="69"/>
      <c r="F47" s="69"/>
      <c r="G47" s="69"/>
      <c r="H47" s="69"/>
      <c r="I47" s="69"/>
      <c r="J47" s="69"/>
      <c r="K47" s="69"/>
      <c r="L47" s="70"/>
    </row>
    <row r="48" spans="1:12" x14ac:dyDescent="0.2">
      <c r="A48" s="205"/>
      <c r="B48" s="206"/>
      <c r="C48" s="71"/>
      <c r="D48" s="71"/>
      <c r="E48" s="71"/>
      <c r="F48" s="71"/>
      <c r="G48" s="71"/>
      <c r="H48" s="71"/>
      <c r="I48" s="71"/>
      <c r="J48" s="71"/>
      <c r="K48" s="71"/>
      <c r="L48" s="72"/>
    </row>
    <row r="49" spans="1:12" x14ac:dyDescent="0.2">
      <c r="A49" s="205"/>
      <c r="B49" s="206"/>
      <c r="C49" s="71"/>
      <c r="D49" s="71"/>
      <c r="E49" s="71"/>
      <c r="F49" s="71"/>
      <c r="G49" s="71"/>
      <c r="H49" s="71"/>
      <c r="I49" s="71"/>
      <c r="J49" s="71"/>
      <c r="K49" s="71"/>
      <c r="L49" s="72"/>
    </row>
    <row r="50" spans="1:12" x14ac:dyDescent="0.2">
      <c r="A50" s="205"/>
      <c r="B50" s="206"/>
      <c r="C50" s="71"/>
      <c r="D50" s="71"/>
      <c r="E50" s="71"/>
      <c r="F50" s="71"/>
      <c r="G50" s="71"/>
      <c r="H50" s="71"/>
      <c r="I50" s="71"/>
      <c r="J50" s="71"/>
      <c r="K50" s="71"/>
      <c r="L50" s="72"/>
    </row>
    <row r="51" spans="1:12" x14ac:dyDescent="0.2">
      <c r="A51" s="205"/>
      <c r="B51" s="206"/>
      <c r="C51" s="71"/>
      <c r="D51" s="71"/>
      <c r="E51" s="71"/>
      <c r="F51" s="71"/>
      <c r="G51" s="71"/>
      <c r="H51" s="71"/>
      <c r="I51" s="71"/>
      <c r="J51" s="71"/>
      <c r="K51" s="71"/>
      <c r="L51" s="72"/>
    </row>
    <row r="52" spans="1:12" x14ac:dyDescent="0.2">
      <c r="A52" s="205"/>
      <c r="B52" s="206"/>
      <c r="C52" s="71"/>
      <c r="D52" s="71"/>
      <c r="E52" s="71"/>
      <c r="F52" s="71"/>
      <c r="G52" s="71"/>
      <c r="H52" s="71"/>
      <c r="I52" s="71"/>
      <c r="J52" s="71"/>
      <c r="K52" s="71"/>
      <c r="L52" s="72"/>
    </row>
    <row r="53" spans="1:12" x14ac:dyDescent="0.2">
      <c r="A53" s="198"/>
      <c r="B53" s="199"/>
      <c r="C53" s="73"/>
      <c r="D53" s="73"/>
      <c r="E53" s="73"/>
      <c r="F53" s="73"/>
      <c r="G53" s="73"/>
      <c r="H53" s="73"/>
      <c r="I53" s="73"/>
      <c r="J53" s="73"/>
      <c r="K53" s="73"/>
      <c r="L53" s="74"/>
    </row>
    <row r="54" spans="1:12" ht="2.25" customHeight="1" x14ac:dyDescent="0.2"/>
    <row r="55" spans="1:12" x14ac:dyDescent="0.2">
      <c r="A55" s="200" t="s">
        <v>52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2"/>
    </row>
    <row r="56" spans="1:12" x14ac:dyDescent="0.2">
      <c r="A56" s="9" t="s">
        <v>23</v>
      </c>
      <c r="B56" s="10"/>
      <c r="C56" s="7">
        <v>1</v>
      </c>
      <c r="D56" s="7">
        <v>2</v>
      </c>
      <c r="E56" s="7">
        <v>3</v>
      </c>
      <c r="F56" s="7">
        <v>4</v>
      </c>
      <c r="G56" s="7">
        <v>5</v>
      </c>
      <c r="H56" s="7">
        <v>6</v>
      </c>
      <c r="I56" s="7">
        <v>7</v>
      </c>
      <c r="J56" s="7">
        <v>8</v>
      </c>
      <c r="K56" s="7">
        <v>9</v>
      </c>
      <c r="L56" s="8">
        <v>10</v>
      </c>
    </row>
    <row r="57" spans="1:12" x14ac:dyDescent="0.2">
      <c r="A57" s="203"/>
      <c r="B57" s="204"/>
      <c r="C57" s="69"/>
      <c r="D57" s="69"/>
      <c r="E57" s="69"/>
      <c r="F57" s="69"/>
      <c r="G57" s="69"/>
      <c r="H57" s="69"/>
      <c r="I57" s="69"/>
      <c r="J57" s="69"/>
      <c r="K57" s="69"/>
      <c r="L57" s="70"/>
    </row>
    <row r="58" spans="1:12" x14ac:dyDescent="0.2">
      <c r="A58" s="205"/>
      <c r="B58" s="206"/>
      <c r="C58" s="71"/>
      <c r="D58" s="71"/>
      <c r="E58" s="71"/>
      <c r="F58" s="71"/>
      <c r="G58" s="71"/>
      <c r="H58" s="71"/>
      <c r="I58" s="71"/>
      <c r="J58" s="71"/>
      <c r="K58" s="71"/>
      <c r="L58" s="72"/>
    </row>
    <row r="59" spans="1:12" x14ac:dyDescent="0.2">
      <c r="A59" s="205"/>
      <c r="B59" s="206"/>
      <c r="C59" s="71"/>
      <c r="D59" s="71"/>
      <c r="E59" s="71"/>
      <c r="F59" s="71"/>
      <c r="G59" s="71"/>
      <c r="H59" s="71"/>
      <c r="I59" s="71"/>
      <c r="J59" s="71"/>
      <c r="K59" s="71"/>
      <c r="L59" s="72"/>
    </row>
    <row r="60" spans="1:12" x14ac:dyDescent="0.2">
      <c r="A60" s="205"/>
      <c r="B60" s="206"/>
      <c r="C60" s="71"/>
      <c r="D60" s="71"/>
      <c r="E60" s="71"/>
      <c r="F60" s="71"/>
      <c r="G60" s="71"/>
      <c r="H60" s="71"/>
      <c r="I60" s="71"/>
      <c r="J60" s="71"/>
      <c r="K60" s="71"/>
      <c r="L60" s="72"/>
    </row>
    <row r="61" spans="1:12" x14ac:dyDescent="0.2">
      <c r="A61" s="205"/>
      <c r="B61" s="206"/>
      <c r="C61" s="71"/>
      <c r="D61" s="71"/>
      <c r="E61" s="71"/>
      <c r="F61" s="71"/>
      <c r="G61" s="71"/>
      <c r="H61" s="71"/>
      <c r="I61" s="71"/>
      <c r="J61" s="71"/>
      <c r="K61" s="71"/>
      <c r="L61" s="72"/>
    </row>
    <row r="62" spans="1:12" x14ac:dyDescent="0.2">
      <c r="A62" s="205"/>
      <c r="B62" s="206"/>
      <c r="C62" s="71"/>
      <c r="D62" s="71"/>
      <c r="E62" s="71"/>
      <c r="F62" s="71"/>
      <c r="G62" s="71"/>
      <c r="H62" s="71"/>
      <c r="I62" s="71"/>
      <c r="J62" s="71"/>
      <c r="K62" s="71"/>
      <c r="L62" s="72"/>
    </row>
    <row r="63" spans="1:12" x14ac:dyDescent="0.2">
      <c r="A63" s="198"/>
      <c r="B63" s="199"/>
      <c r="C63" s="73"/>
      <c r="D63" s="73"/>
      <c r="E63" s="73"/>
      <c r="F63" s="73"/>
      <c r="G63" s="73"/>
      <c r="H63" s="73"/>
      <c r="I63" s="73"/>
      <c r="J63" s="73"/>
      <c r="K63" s="73"/>
      <c r="L63" s="74"/>
    </row>
    <row r="64" spans="1:12" ht="2.25" customHeight="1" x14ac:dyDescent="0.2"/>
    <row r="65" spans="1:12" x14ac:dyDescent="0.2">
      <c r="A65" s="200" t="s">
        <v>53</v>
      </c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2"/>
    </row>
    <row r="66" spans="1:12" x14ac:dyDescent="0.2">
      <c r="A66" s="9" t="s">
        <v>49</v>
      </c>
      <c r="B66" s="10"/>
      <c r="C66" s="7">
        <v>1</v>
      </c>
      <c r="D66" s="7">
        <v>2</v>
      </c>
      <c r="E66" s="7">
        <v>3</v>
      </c>
      <c r="F66" s="7">
        <v>4</v>
      </c>
      <c r="G66" s="7">
        <v>5</v>
      </c>
      <c r="H66" s="7">
        <v>6</v>
      </c>
      <c r="I66" s="7">
        <v>7</v>
      </c>
      <c r="J66" s="7">
        <v>8</v>
      </c>
      <c r="K66" s="7">
        <v>9</v>
      </c>
      <c r="L66" s="8">
        <v>10</v>
      </c>
    </row>
    <row r="67" spans="1:12" x14ac:dyDescent="0.2">
      <c r="A67" s="203" t="s">
        <v>54</v>
      </c>
      <c r="B67" s="204"/>
      <c r="C67" s="69"/>
      <c r="D67" s="69"/>
      <c r="E67" s="69"/>
      <c r="F67" s="69"/>
      <c r="G67" s="69"/>
      <c r="H67" s="69"/>
      <c r="I67" s="69"/>
      <c r="J67" s="69"/>
      <c r="K67" s="69"/>
      <c r="L67" s="70"/>
    </row>
    <row r="68" spans="1:12" x14ac:dyDescent="0.2">
      <c r="A68" s="205" t="s">
        <v>55</v>
      </c>
      <c r="B68" s="206"/>
      <c r="C68" s="71"/>
      <c r="D68" s="71"/>
      <c r="E68" s="71"/>
      <c r="F68" s="71"/>
      <c r="G68" s="71"/>
      <c r="H68" s="71"/>
      <c r="I68" s="71"/>
      <c r="J68" s="71"/>
      <c r="K68" s="71"/>
      <c r="L68" s="72"/>
    </row>
    <row r="69" spans="1:12" x14ac:dyDescent="0.2">
      <c r="A69" s="205" t="s">
        <v>56</v>
      </c>
      <c r="B69" s="206"/>
      <c r="C69" s="71"/>
      <c r="D69" s="71"/>
      <c r="E69" s="71"/>
      <c r="F69" s="71"/>
      <c r="G69" s="71"/>
      <c r="H69" s="71"/>
      <c r="I69" s="71"/>
      <c r="J69" s="71"/>
      <c r="K69" s="71"/>
      <c r="L69" s="72"/>
    </row>
    <row r="70" spans="1:12" x14ac:dyDescent="0.2">
      <c r="A70" s="198" t="s">
        <v>57</v>
      </c>
      <c r="B70" s="199"/>
      <c r="C70" s="73"/>
      <c r="D70" s="73"/>
      <c r="E70" s="73"/>
      <c r="F70" s="73"/>
      <c r="G70" s="73"/>
      <c r="H70" s="73"/>
      <c r="I70" s="73"/>
      <c r="J70" s="73"/>
      <c r="K70" s="73"/>
      <c r="L70" s="74"/>
    </row>
    <row r="71" spans="1:12" ht="2.25" customHeight="1" x14ac:dyDescent="0.2"/>
    <row r="72" spans="1:12" x14ac:dyDescent="0.2">
      <c r="A72" s="200" t="s">
        <v>58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2"/>
    </row>
    <row r="73" spans="1:12" x14ac:dyDescent="0.2">
      <c r="A73" s="9" t="s">
        <v>49</v>
      </c>
      <c r="B73" s="10"/>
      <c r="C73" s="7">
        <v>1</v>
      </c>
      <c r="D73" s="7">
        <v>2</v>
      </c>
      <c r="E73" s="7">
        <v>3</v>
      </c>
      <c r="F73" s="7">
        <v>4</v>
      </c>
      <c r="G73" s="7">
        <v>5</v>
      </c>
      <c r="H73" s="7">
        <v>6</v>
      </c>
      <c r="I73" s="7">
        <v>7</v>
      </c>
      <c r="J73" s="7">
        <v>8</v>
      </c>
      <c r="K73" s="7">
        <v>9</v>
      </c>
      <c r="L73" s="8">
        <v>10</v>
      </c>
    </row>
    <row r="74" spans="1:12" x14ac:dyDescent="0.2">
      <c r="A74" s="196" t="s">
        <v>59</v>
      </c>
      <c r="B74" s="197"/>
      <c r="C74" s="75"/>
      <c r="D74" s="75"/>
      <c r="E74" s="75"/>
      <c r="F74" s="75"/>
      <c r="G74" s="75"/>
      <c r="H74" s="75"/>
      <c r="I74" s="75"/>
      <c r="J74" s="75"/>
      <c r="K74" s="75"/>
      <c r="L74" s="76"/>
    </row>
  </sheetData>
  <sheetProtection formatCells="0" formatColumns="0" sort="0" autoFilter="0"/>
  <mergeCells count="49">
    <mergeCell ref="B3:H3"/>
    <mergeCell ref="B5:K5"/>
    <mergeCell ref="B9:E9"/>
    <mergeCell ref="B7:E7"/>
    <mergeCell ref="J7:J11"/>
    <mergeCell ref="H7:I7"/>
    <mergeCell ref="H9:I9"/>
    <mergeCell ref="H11:I11"/>
    <mergeCell ref="F7:F11"/>
    <mergeCell ref="A1:M1"/>
    <mergeCell ref="A19:M19"/>
    <mergeCell ref="I21:J21"/>
    <mergeCell ref="A37:B37"/>
    <mergeCell ref="L7:M7"/>
    <mergeCell ref="L9:M9"/>
    <mergeCell ref="L11:M11"/>
    <mergeCell ref="B13:D13"/>
    <mergeCell ref="G13:H13"/>
    <mergeCell ref="A7:A9"/>
    <mergeCell ref="A42:B42"/>
    <mergeCell ref="A43:B43"/>
    <mergeCell ref="A35:L35"/>
    <mergeCell ref="A45:L45"/>
    <mergeCell ref="A38:B38"/>
    <mergeCell ref="A39:B39"/>
    <mergeCell ref="A40:B40"/>
    <mergeCell ref="A41:B41"/>
    <mergeCell ref="A51:B51"/>
    <mergeCell ref="A52:B52"/>
    <mergeCell ref="A53:B53"/>
    <mergeCell ref="A55:L55"/>
    <mergeCell ref="A47:B47"/>
    <mergeCell ref="A48:B48"/>
    <mergeCell ref="A49:B49"/>
    <mergeCell ref="A50:B50"/>
    <mergeCell ref="A61:B61"/>
    <mergeCell ref="A62:B62"/>
    <mergeCell ref="A63:B63"/>
    <mergeCell ref="A65:L65"/>
    <mergeCell ref="A57:B57"/>
    <mergeCell ref="A58:B58"/>
    <mergeCell ref="A59:B59"/>
    <mergeCell ref="A60:B60"/>
    <mergeCell ref="A74:B74"/>
    <mergeCell ref="A70:B70"/>
    <mergeCell ref="A72:L72"/>
    <mergeCell ref="A67:B67"/>
    <mergeCell ref="A68:B68"/>
    <mergeCell ref="A69:B69"/>
  </mergeCells>
  <phoneticPr fontId="7" type="noConversion"/>
  <dataValidations count="3">
    <dataValidation type="list" allowBlank="1" showInputMessage="1" showErrorMessage="1" sqref="B13:D13">
      <formula1>Type</formula1>
    </dataValidation>
    <dataValidation type="list" allowBlank="1" showInputMessage="1" showErrorMessage="1" sqref="M21">
      <formula1>YesNo</formula1>
    </dataValidation>
    <dataValidation type="list" allowBlank="1" showInputMessage="1" showErrorMessage="1" sqref="L13">
      <formula1>Rates</formula1>
    </dataValidation>
  </dataValidations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5"/>
  <sheetViews>
    <sheetView topLeftCell="A2" zoomScaleNormal="100" workbookViewId="0">
      <pane ySplit="2" topLeftCell="A4" activePane="bottomLeft" state="frozen"/>
      <selection activeCell="A2" sqref="A2"/>
      <selection pane="bottomLeft" activeCell="F19" sqref="F19"/>
    </sheetView>
  </sheetViews>
  <sheetFormatPr defaultRowHeight="12.75" x14ac:dyDescent="0.2"/>
  <cols>
    <col min="1" max="1" width="1.85546875" style="2" bestFit="1" customWidth="1"/>
    <col min="2" max="3" width="9.140625" style="1"/>
    <col min="4" max="4" width="10.5703125" style="1" bestFit="1" customWidth="1"/>
    <col min="5" max="14" width="9.28515625" style="1" bestFit="1" customWidth="1"/>
    <col min="15" max="15" width="11" style="1" bestFit="1" customWidth="1"/>
    <col min="16" max="16384" width="9.140625" style="1"/>
  </cols>
  <sheetData>
    <row r="1" spans="1:15" hidden="1" x14ac:dyDescent="0.2"/>
    <row r="2" spans="1:15" x14ac:dyDescent="0.2"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 t="s">
        <v>83</v>
      </c>
    </row>
    <row r="3" spans="1:15" x14ac:dyDescent="0.2">
      <c r="E3" s="31" t="str">
        <f>IF(Info!B16="","",CONCATENATE(Info!B16," Mths"))</f>
        <v/>
      </c>
      <c r="F3" s="31" t="str">
        <f>IF(Info!C16="","",CONCATENATE(Info!C16," Mths"))</f>
        <v/>
      </c>
      <c r="G3" s="31" t="str">
        <f>IF(Info!D16="","",CONCATENATE(Info!D16," Mths"))</f>
        <v/>
      </c>
      <c r="H3" s="31" t="str">
        <f>IF(Info!E16="","",CONCATENATE(Info!E16," Mths"))</f>
        <v/>
      </c>
      <c r="I3" s="31" t="str">
        <f>IF(Info!F16="","",CONCATENATE(Info!F16," Mths"))</f>
        <v/>
      </c>
      <c r="J3" s="31" t="str">
        <f>IF(Info!G16="","",CONCATENATE(Info!G16," Mths"))</f>
        <v/>
      </c>
      <c r="K3" s="31" t="str">
        <f>IF(Info!H16="","",CONCATENATE(Info!H16," Mths"))</f>
        <v/>
      </c>
      <c r="L3" s="31" t="str">
        <f>IF(Info!I16="","",CONCATENATE(Info!I16," Mths"))</f>
        <v/>
      </c>
      <c r="M3" s="31" t="str">
        <f>IF(Info!J16="","",CONCATENATE(Info!J16," Mths"))</f>
        <v/>
      </c>
      <c r="N3" s="31" t="str">
        <f>IF(Info!K16="","",CONCATENATE(Info!K16," Mths"))</f>
        <v/>
      </c>
      <c r="O3" s="31" t="str">
        <f>IF(Backup!B16=0,"",CONCATENATE(Backup!B16," Mths"))</f>
        <v/>
      </c>
    </row>
    <row r="4" spans="1:15" ht="3" customHeight="1" x14ac:dyDescent="0.2"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">
      <c r="A5" s="229" t="s">
        <v>0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35"/>
    </row>
    <row r="6" spans="1:15" x14ac:dyDescent="0.2">
      <c r="A6" s="2" t="s">
        <v>1</v>
      </c>
      <c r="B6" s="238" t="s">
        <v>2</v>
      </c>
      <c r="C6" s="238"/>
      <c r="E6" s="32">
        <f>Info!$B$24*Backup!E2</f>
        <v>0</v>
      </c>
      <c r="F6" s="32">
        <f>Info!$B$25*Backup!F2</f>
        <v>0</v>
      </c>
      <c r="G6" s="32">
        <f>Info!$B$26*Backup!G2</f>
        <v>0</v>
      </c>
      <c r="H6" s="32">
        <f>Info!$B$27*Backup!H2</f>
        <v>0</v>
      </c>
      <c r="I6" s="32">
        <f>Info!$B$28*Backup!I2</f>
        <v>0</v>
      </c>
      <c r="J6" s="32">
        <f>Info!$B$29*Backup!J2</f>
        <v>0</v>
      </c>
      <c r="K6" s="32">
        <f>Info!$B$30*Backup!K2</f>
        <v>0</v>
      </c>
      <c r="L6" s="32">
        <f>Info!$B$31*Backup!L2</f>
        <v>0</v>
      </c>
      <c r="M6" s="32">
        <f>Info!$B$32*Backup!M2</f>
        <v>0</v>
      </c>
      <c r="N6" s="32">
        <f>Info!$B$33*Backup!N2</f>
        <v>0</v>
      </c>
      <c r="O6" s="33">
        <f t="shared" ref="O6:O11" si="0">ROUND(SUM(E6:N6),0)</f>
        <v>0</v>
      </c>
    </row>
    <row r="7" spans="1:15" x14ac:dyDescent="0.2">
      <c r="A7" s="2" t="s">
        <v>1</v>
      </c>
      <c r="B7" s="238" t="s">
        <v>3</v>
      </c>
      <c r="C7" s="238"/>
      <c r="E7" s="32">
        <f>Info!$C$24*Backup!E3</f>
        <v>0</v>
      </c>
      <c r="F7" s="32">
        <f>Info!$C$25*Backup!F3</f>
        <v>0</v>
      </c>
      <c r="G7" s="32">
        <f>Info!$C$26*Backup!G3</f>
        <v>0</v>
      </c>
      <c r="H7" s="32">
        <f>Info!$C$27*Backup!H3</f>
        <v>0</v>
      </c>
      <c r="I7" s="32">
        <f>Info!$C$28*Backup!I3</f>
        <v>0</v>
      </c>
      <c r="J7" s="32">
        <f>Info!$C$29*Backup!J3</f>
        <v>0</v>
      </c>
      <c r="K7" s="32">
        <f>Info!$C$30*Backup!K3</f>
        <v>0</v>
      </c>
      <c r="L7" s="32">
        <f>Info!$C$31*Backup!L3</f>
        <v>0</v>
      </c>
      <c r="M7" s="32">
        <f>Info!$C$32*Backup!M3</f>
        <v>0</v>
      </c>
      <c r="N7" s="32">
        <f>Info!$C$33*Backup!N3</f>
        <v>0</v>
      </c>
      <c r="O7" s="33">
        <f t="shared" si="0"/>
        <v>0</v>
      </c>
    </row>
    <row r="8" spans="1:15" x14ac:dyDescent="0.2">
      <c r="A8" s="2" t="s">
        <v>1</v>
      </c>
      <c r="B8" s="238" t="s">
        <v>4</v>
      </c>
      <c r="C8" s="238"/>
      <c r="E8" s="32">
        <f>ROUND(Info!$D$24*Info!$E$24*Backup!E4,0)</f>
        <v>0</v>
      </c>
      <c r="F8" s="32">
        <f>ROUND(Info!$D$25*Info!$E$25*Backup!F4,0)</f>
        <v>0</v>
      </c>
      <c r="G8" s="32">
        <f>ROUND(Info!$D$26*Info!$E$26*Backup!G4,0)</f>
        <v>0</v>
      </c>
      <c r="H8" s="32">
        <f>ROUND(Info!$D$27*Info!$E$27*Backup!H4,0)</f>
        <v>0</v>
      </c>
      <c r="I8" s="32">
        <f>ROUND(Info!$D$28*Info!$E$28*Backup!I4,0)</f>
        <v>0</v>
      </c>
      <c r="J8" s="32">
        <f>ROUND(Info!$D$29*Info!$E$29*Backup!J4,0)</f>
        <v>0</v>
      </c>
      <c r="K8" s="32">
        <f>ROUND(Info!$D$30*Info!$E$30*Backup!K4,0)</f>
        <v>0</v>
      </c>
      <c r="L8" s="32">
        <f>ROUND(Info!$D$31*Info!$E$31*Backup!L4,0)</f>
        <v>0</v>
      </c>
      <c r="M8" s="32">
        <f>ROUND(Info!$D$32*Info!$E$32*Backup!M4,0)</f>
        <v>0</v>
      </c>
      <c r="N8" s="32">
        <f>ROUND(Info!$D$33*Info!$E$33*Backup!N4,0)</f>
        <v>0</v>
      </c>
      <c r="O8" s="33">
        <f t="shared" si="0"/>
        <v>0</v>
      </c>
    </row>
    <row r="9" spans="1:15" x14ac:dyDescent="0.2">
      <c r="A9" s="2" t="s">
        <v>1</v>
      </c>
      <c r="B9" s="238" t="s">
        <v>5</v>
      </c>
      <c r="C9" s="238"/>
      <c r="E9" s="32">
        <f>Info!$H$24</f>
        <v>0</v>
      </c>
      <c r="F9" s="32">
        <f>Info!$H$25</f>
        <v>0</v>
      </c>
      <c r="G9" s="32">
        <f>Info!$H$26</f>
        <v>0</v>
      </c>
      <c r="H9" s="32">
        <f>Info!$H$27</f>
        <v>0</v>
      </c>
      <c r="I9" s="32">
        <f>Info!$H$28</f>
        <v>0</v>
      </c>
      <c r="J9" s="32">
        <f>Info!$H$29</f>
        <v>0</v>
      </c>
      <c r="K9" s="32">
        <f>Info!$H$30</f>
        <v>0</v>
      </c>
      <c r="L9" s="32">
        <f>Info!$H$31</f>
        <v>0</v>
      </c>
      <c r="M9" s="32">
        <f>Info!$H$32</f>
        <v>0</v>
      </c>
      <c r="N9" s="32">
        <f>Info!$H$33</f>
        <v>0</v>
      </c>
      <c r="O9" s="33">
        <f t="shared" si="0"/>
        <v>0</v>
      </c>
    </row>
    <row r="10" spans="1:15" x14ac:dyDescent="0.2">
      <c r="A10" s="2" t="s">
        <v>1</v>
      </c>
      <c r="B10" s="238" t="s">
        <v>6</v>
      </c>
      <c r="C10" s="238"/>
      <c r="E10" s="32">
        <f>ROUND(Info!$F$24*Info!$G$24*Backup!E5,0)</f>
        <v>0</v>
      </c>
      <c r="F10" s="32">
        <f>ROUND(Info!$F$25*Info!$G$25*Backup!F5,0)</f>
        <v>0</v>
      </c>
      <c r="G10" s="32">
        <f>ROUND(Info!$F$26*Info!$G$26*Backup!G5,0)</f>
        <v>0</v>
      </c>
      <c r="H10" s="32">
        <f>ROUND(Info!$F$27*Info!$G$27*Backup!H5,0)</f>
        <v>0</v>
      </c>
      <c r="I10" s="32">
        <f>ROUND(Info!$F$28*Info!$G$28*Backup!I5,0)</f>
        <v>0</v>
      </c>
      <c r="J10" s="32">
        <f>ROUND(Info!$F$29*Info!$G$29*Backup!J5,0)</f>
        <v>0</v>
      </c>
      <c r="K10" s="32">
        <f>ROUND(Info!$F$30*Info!$G$30*Backup!K5,0)</f>
        <v>0</v>
      </c>
      <c r="L10" s="32">
        <f>ROUND(Info!$F$31*Info!$G$31*Backup!L5,0)</f>
        <v>0</v>
      </c>
      <c r="M10" s="32">
        <f>ROUND(Info!$F$32*Info!$G$32*Backup!M5,0)</f>
        <v>0</v>
      </c>
      <c r="N10" s="32">
        <f>ROUND(Info!$F$33*Info!$G$33*Backup!N5,0)</f>
        <v>0</v>
      </c>
      <c r="O10" s="33">
        <f t="shared" si="0"/>
        <v>0</v>
      </c>
    </row>
    <row r="11" spans="1:15" x14ac:dyDescent="0.2">
      <c r="A11" s="2" t="s">
        <v>1</v>
      </c>
      <c r="B11" s="238" t="s">
        <v>7</v>
      </c>
      <c r="C11" s="238"/>
      <c r="E11" s="32">
        <f>Info!$I$24</f>
        <v>0</v>
      </c>
      <c r="F11" s="32">
        <f>Info!$I$25</f>
        <v>0</v>
      </c>
      <c r="G11" s="32">
        <f>Info!$I$26</f>
        <v>0</v>
      </c>
      <c r="H11" s="32">
        <f>Info!$I$27</f>
        <v>0</v>
      </c>
      <c r="I11" s="32">
        <f>Info!$I$28</f>
        <v>0</v>
      </c>
      <c r="J11" s="32">
        <f>Info!$I$29</f>
        <v>0</v>
      </c>
      <c r="K11" s="32">
        <f>Info!$I$30</f>
        <v>0</v>
      </c>
      <c r="L11" s="32">
        <f>Info!$I$31</f>
        <v>0</v>
      </c>
      <c r="M11" s="32">
        <f>Info!$I$32</f>
        <v>0</v>
      </c>
      <c r="N11" s="32">
        <f>Info!$I$33</f>
        <v>0</v>
      </c>
      <c r="O11" s="33">
        <f t="shared" si="0"/>
        <v>0</v>
      </c>
    </row>
    <row r="12" spans="1:15" x14ac:dyDescent="0.2">
      <c r="A12" s="220" t="s">
        <v>8</v>
      </c>
      <c r="B12" s="221"/>
      <c r="C12" s="221"/>
      <c r="D12" s="221"/>
      <c r="E12" s="36">
        <f>ROUND(SUM(E6:E11),0)</f>
        <v>0</v>
      </c>
      <c r="F12" s="36">
        <f t="shared" ref="F12:O12" si="1">ROUND(SUM(F6:F11),0)</f>
        <v>0</v>
      </c>
      <c r="G12" s="36">
        <f t="shared" si="1"/>
        <v>0</v>
      </c>
      <c r="H12" s="36">
        <f t="shared" si="1"/>
        <v>0</v>
      </c>
      <c r="I12" s="36">
        <f t="shared" si="1"/>
        <v>0</v>
      </c>
      <c r="J12" s="36">
        <f t="shared" si="1"/>
        <v>0</v>
      </c>
      <c r="K12" s="36">
        <f t="shared" si="1"/>
        <v>0</v>
      </c>
      <c r="L12" s="36">
        <f t="shared" si="1"/>
        <v>0</v>
      </c>
      <c r="M12" s="36">
        <f t="shared" si="1"/>
        <v>0</v>
      </c>
      <c r="N12" s="36">
        <f t="shared" si="1"/>
        <v>0</v>
      </c>
      <c r="O12" s="37">
        <f t="shared" si="1"/>
        <v>0</v>
      </c>
    </row>
    <row r="13" spans="1:15" ht="3" customHeight="1" x14ac:dyDescent="0.2"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x14ac:dyDescent="0.2">
      <c r="A14" s="229" t="s">
        <v>93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35"/>
    </row>
    <row r="15" spans="1:15" x14ac:dyDescent="0.2">
      <c r="A15" s="2" t="s">
        <v>1</v>
      </c>
      <c r="B15" s="238" t="s">
        <v>2</v>
      </c>
      <c r="C15" s="238"/>
      <c r="D15" s="77">
        <v>0.3</v>
      </c>
      <c r="E15" s="32">
        <f>ROUND(E6*D15,0)</f>
        <v>0</v>
      </c>
      <c r="F15" s="32">
        <f>ROUND(F6*D15,0)</f>
        <v>0</v>
      </c>
      <c r="G15" s="32">
        <f>ROUND(G6*D15,0)</f>
        <v>0</v>
      </c>
      <c r="H15" s="32">
        <f>ROUND(H6*D15,0)</f>
        <v>0</v>
      </c>
      <c r="I15" s="32">
        <f>ROUND(I6*D15,0)</f>
        <v>0</v>
      </c>
      <c r="J15" s="32">
        <f>ROUND(J6*D15,0)</f>
        <v>0</v>
      </c>
      <c r="K15" s="32">
        <f>ROUND(K6*D15,0)</f>
        <v>0</v>
      </c>
      <c r="L15" s="32">
        <f>ROUND(L6*D15,0)</f>
        <v>0</v>
      </c>
      <c r="M15" s="32">
        <f>ROUND(M6*D15,0)</f>
        <v>0</v>
      </c>
      <c r="N15" s="32">
        <f>ROUND(N6*D15,0)</f>
        <v>0</v>
      </c>
      <c r="O15" s="33">
        <f>ROUND(SUM(E15:N15),0)</f>
        <v>0</v>
      </c>
    </row>
    <row r="16" spans="1:15" x14ac:dyDescent="0.2">
      <c r="A16" s="2" t="s">
        <v>1</v>
      </c>
      <c r="B16" s="238" t="s">
        <v>3</v>
      </c>
      <c r="C16" s="238"/>
      <c r="D16" s="77">
        <v>0.3</v>
      </c>
      <c r="E16" s="32">
        <f>ROUND(E7*D16,0)</f>
        <v>0</v>
      </c>
      <c r="F16" s="32">
        <f>ROUND(F7*D16,0)</f>
        <v>0</v>
      </c>
      <c r="G16" s="32">
        <f>ROUND(G7*D16,0)</f>
        <v>0</v>
      </c>
      <c r="H16" s="32">
        <f>ROUND(H7*D16,0)</f>
        <v>0</v>
      </c>
      <c r="I16" s="32">
        <f>ROUND(I7*D16,0)</f>
        <v>0</v>
      </c>
      <c r="J16" s="32">
        <f>ROUND(J7*D16,0)</f>
        <v>0</v>
      </c>
      <c r="K16" s="32">
        <f>ROUND(K7*D16,0)</f>
        <v>0</v>
      </c>
      <c r="L16" s="32">
        <f>ROUND(L7*D16,0)</f>
        <v>0</v>
      </c>
      <c r="M16" s="32">
        <f>ROUND(M7*D16,0)</f>
        <v>0</v>
      </c>
      <c r="N16" s="32">
        <f>ROUND(N7*D16,0)</f>
        <v>0</v>
      </c>
      <c r="O16" s="33">
        <f>ROUND(SUM(E16:N16),0)</f>
        <v>0</v>
      </c>
    </row>
    <row r="17" spans="1:15" x14ac:dyDescent="0.2">
      <c r="A17" s="2" t="s">
        <v>1</v>
      </c>
      <c r="B17" s="238" t="s">
        <v>4</v>
      </c>
      <c r="C17" s="238"/>
      <c r="D17" s="77">
        <v>0.3</v>
      </c>
      <c r="E17" s="32">
        <f>ROUND(E8*D17,0)</f>
        <v>0</v>
      </c>
      <c r="F17" s="32">
        <f>ROUND(F8*D17,0)</f>
        <v>0</v>
      </c>
      <c r="G17" s="32">
        <f>ROUND(G8*D17,0)</f>
        <v>0</v>
      </c>
      <c r="H17" s="32">
        <f>ROUND(H8*D17,0)</f>
        <v>0</v>
      </c>
      <c r="I17" s="32">
        <f>ROUND(I8*D17,0)</f>
        <v>0</v>
      </c>
      <c r="J17" s="32">
        <f>ROUND(J8*D17,0)</f>
        <v>0</v>
      </c>
      <c r="K17" s="32">
        <f>ROUND(K8*D17,0)</f>
        <v>0</v>
      </c>
      <c r="L17" s="32">
        <f>ROUND(L8*D17,0)</f>
        <v>0</v>
      </c>
      <c r="M17" s="32">
        <f>ROUND(M8*D17,0)</f>
        <v>0</v>
      </c>
      <c r="N17" s="32">
        <f>ROUND(N8*D17,0)</f>
        <v>0</v>
      </c>
      <c r="O17" s="33">
        <f>ROUND(SUM(E17:N17),0)</f>
        <v>0</v>
      </c>
    </row>
    <row r="18" spans="1:15" x14ac:dyDescent="0.2">
      <c r="A18" s="2" t="s">
        <v>1</v>
      </c>
      <c r="B18" s="238" t="s">
        <v>5</v>
      </c>
      <c r="C18" s="238"/>
      <c r="D18" s="77">
        <v>0.3</v>
      </c>
      <c r="E18" s="32">
        <f>ROUND(E9*D18,0)</f>
        <v>0</v>
      </c>
      <c r="F18" s="32">
        <f>ROUND(F9*D18,0)</f>
        <v>0</v>
      </c>
      <c r="G18" s="32">
        <f>ROUND(G9*D18,0)</f>
        <v>0</v>
      </c>
      <c r="H18" s="32">
        <f>ROUND(H9*D18,0)</f>
        <v>0</v>
      </c>
      <c r="I18" s="32">
        <f>ROUND(I9*D18,0)</f>
        <v>0</v>
      </c>
      <c r="J18" s="32">
        <f>ROUND(J9*D18,0)</f>
        <v>0</v>
      </c>
      <c r="K18" s="32">
        <f>ROUND(K9*D18,0)</f>
        <v>0</v>
      </c>
      <c r="L18" s="32">
        <f>ROUND(L9*D18,0)</f>
        <v>0</v>
      </c>
      <c r="M18" s="32">
        <f>ROUND(M9*D18,0)</f>
        <v>0</v>
      </c>
      <c r="N18" s="32">
        <f>ROUND(N9*D18,0)</f>
        <v>0</v>
      </c>
      <c r="O18" s="33">
        <f>ROUND(SUM(E18:N18),0)</f>
        <v>0</v>
      </c>
    </row>
    <row r="19" spans="1:15" x14ac:dyDescent="0.2">
      <c r="A19" s="2" t="s">
        <v>1</v>
      </c>
      <c r="B19" s="238" t="s">
        <v>6</v>
      </c>
      <c r="C19" s="238"/>
      <c r="D19" s="34" t="e">
        <f>Backup!B14</f>
        <v>#N/A</v>
      </c>
      <c r="E19" s="32" t="e">
        <f>ROUND(E10*D19,0)</f>
        <v>#N/A</v>
      </c>
      <c r="F19" s="32" t="e">
        <f>ROUND(F10*D19,0)</f>
        <v>#N/A</v>
      </c>
      <c r="G19" s="32" t="e">
        <f>ROUND(G10*D19,0)</f>
        <v>#N/A</v>
      </c>
      <c r="H19" s="32" t="e">
        <f>ROUND(H10*D19,0)</f>
        <v>#N/A</v>
      </c>
      <c r="I19" s="32" t="e">
        <f>ROUND(I10*D19,0)</f>
        <v>#N/A</v>
      </c>
      <c r="J19" s="32" t="e">
        <f>ROUND(J10*D19,0)</f>
        <v>#N/A</v>
      </c>
      <c r="K19" s="32" t="e">
        <f>ROUND(K10*D19,0)</f>
        <v>#N/A</v>
      </c>
      <c r="L19" s="32" t="e">
        <f>ROUND(L10*D19,0)</f>
        <v>#N/A</v>
      </c>
      <c r="M19" s="32" t="e">
        <f>ROUND(M10*D19,0)</f>
        <v>#N/A</v>
      </c>
      <c r="N19" s="32" t="e">
        <f>ROUND(N10*D19,0)</f>
        <v>#N/A</v>
      </c>
      <c r="O19" s="33" t="e">
        <f>ROUND(SUM(E19:N19),0)</f>
        <v>#N/A</v>
      </c>
    </row>
    <row r="20" spans="1:15" x14ac:dyDescent="0.2">
      <c r="A20" s="220" t="s">
        <v>8</v>
      </c>
      <c r="B20" s="221"/>
      <c r="C20" s="221"/>
      <c r="D20" s="221"/>
      <c r="E20" s="36" t="e">
        <f>ROUND(SUM(E15:E19),0)</f>
        <v>#N/A</v>
      </c>
      <c r="F20" s="36" t="e">
        <f t="shared" ref="F20:O20" si="2">ROUND(SUM(F15:F19),0)</f>
        <v>#N/A</v>
      </c>
      <c r="G20" s="36" t="e">
        <f t="shared" si="2"/>
        <v>#N/A</v>
      </c>
      <c r="H20" s="36" t="e">
        <f t="shared" si="2"/>
        <v>#N/A</v>
      </c>
      <c r="I20" s="36" t="e">
        <f t="shared" si="2"/>
        <v>#N/A</v>
      </c>
      <c r="J20" s="36" t="e">
        <f t="shared" si="2"/>
        <v>#N/A</v>
      </c>
      <c r="K20" s="36" t="e">
        <f t="shared" si="2"/>
        <v>#N/A</v>
      </c>
      <c r="L20" s="36" t="e">
        <f t="shared" si="2"/>
        <v>#N/A</v>
      </c>
      <c r="M20" s="36" t="e">
        <f t="shared" si="2"/>
        <v>#N/A</v>
      </c>
      <c r="N20" s="36" t="e">
        <f t="shared" si="2"/>
        <v>#N/A</v>
      </c>
      <c r="O20" s="37" t="e">
        <f t="shared" si="2"/>
        <v>#N/A</v>
      </c>
    </row>
    <row r="21" spans="1:15" ht="3" customHeight="1" x14ac:dyDescent="0.2"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x14ac:dyDescent="0.2">
      <c r="A22" s="229" t="s">
        <v>55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35"/>
    </row>
    <row r="23" spans="1:15" x14ac:dyDescent="0.2">
      <c r="A23" s="2" t="s">
        <v>1</v>
      </c>
      <c r="B23" s="238" t="s">
        <v>47</v>
      </c>
      <c r="C23" s="238"/>
      <c r="E23" s="32">
        <f>Info!$K$24</f>
        <v>0</v>
      </c>
      <c r="F23" s="32">
        <f>Info!$K$25</f>
        <v>0</v>
      </c>
      <c r="G23" s="32">
        <f>Info!$K$26</f>
        <v>0</v>
      </c>
      <c r="H23" s="32">
        <f>Info!$K$27</f>
        <v>0</v>
      </c>
      <c r="I23" s="32">
        <f>Info!$K$28</f>
        <v>0</v>
      </c>
      <c r="J23" s="32">
        <f>Info!$K$29</f>
        <v>0</v>
      </c>
      <c r="K23" s="32">
        <f>Info!$K$30</f>
        <v>0</v>
      </c>
      <c r="L23" s="32">
        <f>Info!$K$31</f>
        <v>0</v>
      </c>
      <c r="M23" s="32">
        <f>Info!$K$32</f>
        <v>0</v>
      </c>
      <c r="N23" s="32">
        <f>Info!$K$33</f>
        <v>0</v>
      </c>
      <c r="O23" s="33">
        <f>ROUND(SUM(E23:N23),0)</f>
        <v>0</v>
      </c>
    </row>
    <row r="24" spans="1:15" x14ac:dyDescent="0.2">
      <c r="A24" s="2" t="s">
        <v>1</v>
      </c>
      <c r="B24" s="238" t="s">
        <v>48</v>
      </c>
      <c r="C24" s="238"/>
      <c r="E24" s="32">
        <f>Info!$L$24</f>
        <v>0</v>
      </c>
      <c r="F24" s="32">
        <f>Info!$L$25</f>
        <v>0</v>
      </c>
      <c r="G24" s="32">
        <f>Info!$L$26</f>
        <v>0</v>
      </c>
      <c r="H24" s="32">
        <f>Info!$L$27</f>
        <v>0</v>
      </c>
      <c r="I24" s="32">
        <f>Info!$L$28</f>
        <v>0</v>
      </c>
      <c r="J24" s="32">
        <f>Info!$L$29</f>
        <v>0</v>
      </c>
      <c r="K24" s="32">
        <f>Info!$L$30</f>
        <v>0</v>
      </c>
      <c r="L24" s="32">
        <f>Info!$L$31</f>
        <v>0</v>
      </c>
      <c r="M24" s="32">
        <f>Info!$L$32</f>
        <v>0</v>
      </c>
      <c r="N24" s="32">
        <f>Info!$L$33</f>
        <v>0</v>
      </c>
      <c r="O24" s="33">
        <f>ROUND(SUM(E24:N24),0)</f>
        <v>0</v>
      </c>
    </row>
    <row r="25" spans="1:15" x14ac:dyDescent="0.2">
      <c r="A25" s="220" t="s">
        <v>8</v>
      </c>
      <c r="B25" s="221"/>
      <c r="C25" s="221"/>
      <c r="D25" s="221"/>
      <c r="E25" s="36">
        <f>ROUND(SUM(E23:E24),0)</f>
        <v>0</v>
      </c>
      <c r="F25" s="36">
        <f t="shared" ref="F25:O25" si="3">ROUND(SUM(F23:F24),0)</f>
        <v>0</v>
      </c>
      <c r="G25" s="36">
        <f t="shared" si="3"/>
        <v>0</v>
      </c>
      <c r="H25" s="36">
        <f t="shared" si="3"/>
        <v>0</v>
      </c>
      <c r="I25" s="36">
        <f t="shared" si="3"/>
        <v>0</v>
      </c>
      <c r="J25" s="36">
        <f t="shared" si="3"/>
        <v>0</v>
      </c>
      <c r="K25" s="36">
        <f t="shared" si="3"/>
        <v>0</v>
      </c>
      <c r="L25" s="36">
        <f t="shared" si="3"/>
        <v>0</v>
      </c>
      <c r="M25" s="36">
        <f t="shared" si="3"/>
        <v>0</v>
      </c>
      <c r="N25" s="36">
        <f t="shared" si="3"/>
        <v>0</v>
      </c>
      <c r="O25" s="37">
        <f t="shared" si="3"/>
        <v>0</v>
      </c>
    </row>
    <row r="26" spans="1:15" ht="3" customHeight="1" x14ac:dyDescent="0.2"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x14ac:dyDescent="0.2">
      <c r="A27" s="229" t="s">
        <v>94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35"/>
    </row>
    <row r="28" spans="1:15" x14ac:dyDescent="0.2">
      <c r="A28" s="2" t="s">
        <v>1</v>
      </c>
      <c r="B28" s="231" t="str">
        <f>IF(Info!A37="","",Info!A37)</f>
        <v/>
      </c>
      <c r="C28" s="231"/>
      <c r="D28" s="231"/>
      <c r="E28" s="32">
        <f>Info!C37</f>
        <v>0</v>
      </c>
      <c r="F28" s="32">
        <f>Info!D37</f>
        <v>0</v>
      </c>
      <c r="G28" s="32">
        <f>Info!E37</f>
        <v>0</v>
      </c>
      <c r="H28" s="32">
        <f>Info!F37</f>
        <v>0</v>
      </c>
      <c r="I28" s="32">
        <f>Info!G37</f>
        <v>0</v>
      </c>
      <c r="J28" s="32">
        <f>Info!H37</f>
        <v>0</v>
      </c>
      <c r="K28" s="32">
        <f>Info!I37</f>
        <v>0</v>
      </c>
      <c r="L28" s="32">
        <f>Info!J37</f>
        <v>0</v>
      </c>
      <c r="M28" s="32">
        <f>Info!K37</f>
        <v>0</v>
      </c>
      <c r="N28" s="32">
        <f>Info!L37</f>
        <v>0</v>
      </c>
      <c r="O28" s="33">
        <f t="shared" ref="O28:O34" si="4">ROUND(SUM(E28:N28),0)</f>
        <v>0</v>
      </c>
    </row>
    <row r="29" spans="1:15" x14ac:dyDescent="0.2">
      <c r="A29" s="2" t="s">
        <v>1</v>
      </c>
      <c r="B29" s="238" t="str">
        <f>IF(Info!A38="","",Info!A38)</f>
        <v/>
      </c>
      <c r="C29" s="238"/>
      <c r="D29" s="238"/>
      <c r="E29" s="32">
        <f>Info!C38</f>
        <v>0</v>
      </c>
      <c r="F29" s="32">
        <f>Info!D38</f>
        <v>0</v>
      </c>
      <c r="G29" s="32">
        <f>Info!E38</f>
        <v>0</v>
      </c>
      <c r="H29" s="32">
        <f>Info!F38</f>
        <v>0</v>
      </c>
      <c r="I29" s="32">
        <f>Info!G38</f>
        <v>0</v>
      </c>
      <c r="J29" s="32">
        <f>Info!H38</f>
        <v>0</v>
      </c>
      <c r="K29" s="32">
        <f>Info!I38</f>
        <v>0</v>
      </c>
      <c r="L29" s="32">
        <f>Info!J38</f>
        <v>0</v>
      </c>
      <c r="M29" s="32">
        <f>Info!K38</f>
        <v>0</v>
      </c>
      <c r="N29" s="32">
        <f>Info!L38</f>
        <v>0</v>
      </c>
      <c r="O29" s="33">
        <f t="shared" si="4"/>
        <v>0</v>
      </c>
    </row>
    <row r="30" spans="1:15" x14ac:dyDescent="0.2">
      <c r="A30" s="2" t="s">
        <v>1</v>
      </c>
      <c r="B30" s="238" t="str">
        <f>IF(Info!A39="","",Info!A39)</f>
        <v/>
      </c>
      <c r="C30" s="238"/>
      <c r="D30" s="238"/>
      <c r="E30" s="32">
        <f>Info!C39</f>
        <v>0</v>
      </c>
      <c r="F30" s="32">
        <f>Info!D39</f>
        <v>0</v>
      </c>
      <c r="G30" s="32">
        <f>Info!E39</f>
        <v>0</v>
      </c>
      <c r="H30" s="32">
        <f>Info!F39</f>
        <v>0</v>
      </c>
      <c r="I30" s="32">
        <f>Info!G39</f>
        <v>0</v>
      </c>
      <c r="J30" s="32">
        <f>Info!H39</f>
        <v>0</v>
      </c>
      <c r="K30" s="32">
        <f>Info!I39</f>
        <v>0</v>
      </c>
      <c r="L30" s="32">
        <f>Info!J39</f>
        <v>0</v>
      </c>
      <c r="M30" s="32">
        <f>Info!K39</f>
        <v>0</v>
      </c>
      <c r="N30" s="32">
        <f>Info!L39</f>
        <v>0</v>
      </c>
      <c r="O30" s="33">
        <f t="shared" si="4"/>
        <v>0</v>
      </c>
    </row>
    <row r="31" spans="1:15" x14ac:dyDescent="0.2">
      <c r="A31" s="2" t="s">
        <v>1</v>
      </c>
      <c r="B31" s="238" t="str">
        <f>IF(Info!A40="","",Info!A40)</f>
        <v/>
      </c>
      <c r="C31" s="238"/>
      <c r="D31" s="238"/>
      <c r="E31" s="32">
        <f>Info!C40</f>
        <v>0</v>
      </c>
      <c r="F31" s="32">
        <f>Info!D40</f>
        <v>0</v>
      </c>
      <c r="G31" s="32">
        <f>Info!E40</f>
        <v>0</v>
      </c>
      <c r="H31" s="32">
        <f>Info!F40</f>
        <v>0</v>
      </c>
      <c r="I31" s="32">
        <f>Info!G40</f>
        <v>0</v>
      </c>
      <c r="J31" s="32">
        <f>Info!H40</f>
        <v>0</v>
      </c>
      <c r="K31" s="32">
        <f>Info!I40</f>
        <v>0</v>
      </c>
      <c r="L31" s="32">
        <f>Info!J40</f>
        <v>0</v>
      </c>
      <c r="M31" s="32">
        <f>Info!K40</f>
        <v>0</v>
      </c>
      <c r="N31" s="32">
        <f>Info!L40</f>
        <v>0</v>
      </c>
      <c r="O31" s="33">
        <f t="shared" si="4"/>
        <v>0</v>
      </c>
    </row>
    <row r="32" spans="1:15" x14ac:dyDescent="0.2">
      <c r="A32" s="2" t="s">
        <v>1</v>
      </c>
      <c r="B32" s="238" t="str">
        <f>IF(Info!A41="","",Info!A41)</f>
        <v/>
      </c>
      <c r="C32" s="238"/>
      <c r="D32" s="238"/>
      <c r="E32" s="32">
        <f>Info!C41</f>
        <v>0</v>
      </c>
      <c r="F32" s="32">
        <f>Info!D41</f>
        <v>0</v>
      </c>
      <c r="G32" s="32">
        <f>Info!E41</f>
        <v>0</v>
      </c>
      <c r="H32" s="32">
        <f>Info!F41</f>
        <v>0</v>
      </c>
      <c r="I32" s="32">
        <f>Info!G41</f>
        <v>0</v>
      </c>
      <c r="J32" s="32">
        <f>Info!H41</f>
        <v>0</v>
      </c>
      <c r="K32" s="32">
        <f>Info!I41</f>
        <v>0</v>
      </c>
      <c r="L32" s="32">
        <f>Info!J41</f>
        <v>0</v>
      </c>
      <c r="M32" s="32">
        <f>Info!K41</f>
        <v>0</v>
      </c>
      <c r="N32" s="32">
        <f>Info!L41</f>
        <v>0</v>
      </c>
      <c r="O32" s="33">
        <f t="shared" si="4"/>
        <v>0</v>
      </c>
    </row>
    <row r="33" spans="1:15" x14ac:dyDescent="0.2">
      <c r="A33" s="2" t="s">
        <v>1</v>
      </c>
      <c r="B33" s="238" t="str">
        <f>IF(Info!A42="","",Info!A42)</f>
        <v/>
      </c>
      <c r="C33" s="238"/>
      <c r="D33" s="238"/>
      <c r="E33" s="32">
        <f>Info!C42</f>
        <v>0</v>
      </c>
      <c r="F33" s="32">
        <f>Info!D42</f>
        <v>0</v>
      </c>
      <c r="G33" s="32">
        <f>Info!E42</f>
        <v>0</v>
      </c>
      <c r="H33" s="32">
        <f>Info!F42</f>
        <v>0</v>
      </c>
      <c r="I33" s="32">
        <f>Info!G42</f>
        <v>0</v>
      </c>
      <c r="J33" s="32">
        <f>Info!H42</f>
        <v>0</v>
      </c>
      <c r="K33" s="32">
        <f>Info!I42</f>
        <v>0</v>
      </c>
      <c r="L33" s="32">
        <f>Info!J42</f>
        <v>0</v>
      </c>
      <c r="M33" s="32">
        <f>Info!K42</f>
        <v>0</v>
      </c>
      <c r="N33" s="32">
        <f>Info!L42</f>
        <v>0</v>
      </c>
      <c r="O33" s="33">
        <f t="shared" si="4"/>
        <v>0</v>
      </c>
    </row>
    <row r="34" spans="1:15" x14ac:dyDescent="0.2">
      <c r="A34" s="2" t="s">
        <v>1</v>
      </c>
      <c r="B34" s="237" t="str">
        <f>IF(Info!A43="","",Info!A43)</f>
        <v/>
      </c>
      <c r="C34" s="237"/>
      <c r="D34" s="237"/>
      <c r="E34" s="32">
        <f>Info!C43</f>
        <v>0</v>
      </c>
      <c r="F34" s="32">
        <f>Info!D43</f>
        <v>0</v>
      </c>
      <c r="G34" s="32">
        <f>Info!E43</f>
        <v>0</v>
      </c>
      <c r="H34" s="32">
        <f>Info!F43</f>
        <v>0</v>
      </c>
      <c r="I34" s="32">
        <f>Info!G43</f>
        <v>0</v>
      </c>
      <c r="J34" s="32">
        <f>Info!H43</f>
        <v>0</v>
      </c>
      <c r="K34" s="32">
        <f>Info!I43</f>
        <v>0</v>
      </c>
      <c r="L34" s="32">
        <f>Info!J43</f>
        <v>0</v>
      </c>
      <c r="M34" s="32">
        <f>Info!K43</f>
        <v>0</v>
      </c>
      <c r="N34" s="32">
        <f>Info!L43</f>
        <v>0</v>
      </c>
      <c r="O34" s="33">
        <f t="shared" si="4"/>
        <v>0</v>
      </c>
    </row>
    <row r="35" spans="1:15" x14ac:dyDescent="0.2">
      <c r="A35" s="220" t="s">
        <v>8</v>
      </c>
      <c r="B35" s="221"/>
      <c r="C35" s="221"/>
      <c r="D35" s="221"/>
      <c r="E35" s="36">
        <f>ROUND(SUM(E28:E34),0)</f>
        <v>0</v>
      </c>
      <c r="F35" s="36">
        <f t="shared" ref="F35:O35" si="5">ROUND(SUM(F28:F34),0)</f>
        <v>0</v>
      </c>
      <c r="G35" s="36">
        <f t="shared" si="5"/>
        <v>0</v>
      </c>
      <c r="H35" s="36">
        <f t="shared" si="5"/>
        <v>0</v>
      </c>
      <c r="I35" s="36">
        <f t="shared" si="5"/>
        <v>0</v>
      </c>
      <c r="J35" s="36">
        <f t="shared" si="5"/>
        <v>0</v>
      </c>
      <c r="K35" s="36">
        <f t="shared" si="5"/>
        <v>0</v>
      </c>
      <c r="L35" s="36">
        <f t="shared" si="5"/>
        <v>0</v>
      </c>
      <c r="M35" s="36">
        <f t="shared" si="5"/>
        <v>0</v>
      </c>
      <c r="N35" s="36">
        <f t="shared" si="5"/>
        <v>0</v>
      </c>
      <c r="O35" s="37">
        <f t="shared" si="5"/>
        <v>0</v>
      </c>
    </row>
    <row r="36" spans="1:15" ht="3" customHeight="1" x14ac:dyDescent="0.2"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x14ac:dyDescent="0.2">
      <c r="A37" s="229" t="s">
        <v>95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35"/>
    </row>
    <row r="38" spans="1:15" x14ac:dyDescent="0.2">
      <c r="A38" s="2" t="s">
        <v>1</v>
      </c>
      <c r="B38" s="231" t="str">
        <f>IF(Info!A47="","",Info!A47)</f>
        <v/>
      </c>
      <c r="C38" s="231"/>
      <c r="D38" s="231"/>
      <c r="E38" s="32">
        <f>Info!C47</f>
        <v>0</v>
      </c>
      <c r="F38" s="32">
        <f>Info!D47</f>
        <v>0</v>
      </c>
      <c r="G38" s="32">
        <f>Info!E47</f>
        <v>0</v>
      </c>
      <c r="H38" s="32">
        <f>Info!F47</f>
        <v>0</v>
      </c>
      <c r="I38" s="32">
        <f>Info!G47</f>
        <v>0</v>
      </c>
      <c r="J38" s="32">
        <f>Info!H47</f>
        <v>0</v>
      </c>
      <c r="K38" s="32">
        <f>Info!I47</f>
        <v>0</v>
      </c>
      <c r="L38" s="32">
        <f>Info!J47</f>
        <v>0</v>
      </c>
      <c r="M38" s="32">
        <f>Info!K47</f>
        <v>0</v>
      </c>
      <c r="N38" s="32">
        <f>Info!L47</f>
        <v>0</v>
      </c>
      <c r="O38" s="33">
        <f t="shared" ref="O38:O44" si="6">ROUND(SUM(E38:N38),0)</f>
        <v>0</v>
      </c>
    </row>
    <row r="39" spans="1:15" x14ac:dyDescent="0.2">
      <c r="A39" s="2" t="s">
        <v>1</v>
      </c>
      <c r="B39" s="238" t="str">
        <f>IF(Info!A48="","",Info!A48)</f>
        <v/>
      </c>
      <c r="C39" s="238"/>
      <c r="D39" s="238"/>
      <c r="E39" s="32">
        <f>Info!C48</f>
        <v>0</v>
      </c>
      <c r="F39" s="32">
        <f>Info!D48</f>
        <v>0</v>
      </c>
      <c r="G39" s="32">
        <f>Info!E48</f>
        <v>0</v>
      </c>
      <c r="H39" s="32">
        <f>Info!F48</f>
        <v>0</v>
      </c>
      <c r="I39" s="32">
        <f>Info!G48</f>
        <v>0</v>
      </c>
      <c r="J39" s="32">
        <f>Info!H48</f>
        <v>0</v>
      </c>
      <c r="K39" s="32">
        <f>Info!I48</f>
        <v>0</v>
      </c>
      <c r="L39" s="32">
        <f>Info!J48</f>
        <v>0</v>
      </c>
      <c r="M39" s="32">
        <f>Info!K48</f>
        <v>0</v>
      </c>
      <c r="N39" s="32">
        <f>Info!L48</f>
        <v>0</v>
      </c>
      <c r="O39" s="33">
        <f t="shared" si="6"/>
        <v>0</v>
      </c>
    </row>
    <row r="40" spans="1:15" x14ac:dyDescent="0.2">
      <c r="A40" s="2" t="s">
        <v>1</v>
      </c>
      <c r="B40" s="238" t="str">
        <f>IF(Info!A49="","",Info!A49)</f>
        <v/>
      </c>
      <c r="C40" s="238"/>
      <c r="D40" s="238"/>
      <c r="E40" s="32">
        <f>Info!C49</f>
        <v>0</v>
      </c>
      <c r="F40" s="32">
        <f>Info!D49</f>
        <v>0</v>
      </c>
      <c r="G40" s="32">
        <f>Info!E49</f>
        <v>0</v>
      </c>
      <c r="H40" s="32">
        <f>Info!F49</f>
        <v>0</v>
      </c>
      <c r="I40" s="32">
        <f>Info!G49</f>
        <v>0</v>
      </c>
      <c r="J40" s="32">
        <f>Info!H49</f>
        <v>0</v>
      </c>
      <c r="K40" s="32">
        <f>Info!I49</f>
        <v>0</v>
      </c>
      <c r="L40" s="32">
        <f>Info!J49</f>
        <v>0</v>
      </c>
      <c r="M40" s="32">
        <f>Info!K49</f>
        <v>0</v>
      </c>
      <c r="N40" s="32">
        <f>Info!L49</f>
        <v>0</v>
      </c>
      <c r="O40" s="33">
        <f t="shared" si="6"/>
        <v>0</v>
      </c>
    </row>
    <row r="41" spans="1:15" x14ac:dyDescent="0.2">
      <c r="A41" s="2" t="s">
        <v>1</v>
      </c>
      <c r="B41" s="238" t="str">
        <f>IF(Info!A50="","",Info!A50)</f>
        <v/>
      </c>
      <c r="C41" s="238"/>
      <c r="D41" s="238"/>
      <c r="E41" s="32">
        <f>Info!C50</f>
        <v>0</v>
      </c>
      <c r="F41" s="32">
        <f>Info!D50</f>
        <v>0</v>
      </c>
      <c r="G41" s="32">
        <f>Info!E50</f>
        <v>0</v>
      </c>
      <c r="H41" s="32">
        <f>Info!F50</f>
        <v>0</v>
      </c>
      <c r="I41" s="32">
        <f>Info!G50</f>
        <v>0</v>
      </c>
      <c r="J41" s="32">
        <f>Info!H50</f>
        <v>0</v>
      </c>
      <c r="K41" s="32">
        <f>Info!I50</f>
        <v>0</v>
      </c>
      <c r="L41" s="32">
        <f>Info!J50</f>
        <v>0</v>
      </c>
      <c r="M41" s="32">
        <f>Info!K50</f>
        <v>0</v>
      </c>
      <c r="N41" s="32">
        <f>Info!L50</f>
        <v>0</v>
      </c>
      <c r="O41" s="33">
        <f t="shared" si="6"/>
        <v>0</v>
      </c>
    </row>
    <row r="42" spans="1:15" x14ac:dyDescent="0.2">
      <c r="A42" s="2" t="s">
        <v>1</v>
      </c>
      <c r="B42" s="238" t="str">
        <f>IF(Info!A51="","",Info!A51)</f>
        <v/>
      </c>
      <c r="C42" s="238"/>
      <c r="D42" s="238"/>
      <c r="E42" s="32">
        <f>Info!C51</f>
        <v>0</v>
      </c>
      <c r="F42" s="32">
        <f>Info!D51</f>
        <v>0</v>
      </c>
      <c r="G42" s="32">
        <f>Info!E51</f>
        <v>0</v>
      </c>
      <c r="H42" s="32">
        <f>Info!F51</f>
        <v>0</v>
      </c>
      <c r="I42" s="32">
        <f>Info!G51</f>
        <v>0</v>
      </c>
      <c r="J42" s="32">
        <f>Info!H51</f>
        <v>0</v>
      </c>
      <c r="K42" s="32">
        <f>Info!I51</f>
        <v>0</v>
      </c>
      <c r="L42" s="32">
        <f>Info!J51</f>
        <v>0</v>
      </c>
      <c r="M42" s="32">
        <f>Info!K51</f>
        <v>0</v>
      </c>
      <c r="N42" s="32">
        <f>Info!L51</f>
        <v>0</v>
      </c>
      <c r="O42" s="33">
        <f t="shared" si="6"/>
        <v>0</v>
      </c>
    </row>
    <row r="43" spans="1:15" x14ac:dyDescent="0.2">
      <c r="A43" s="2" t="s">
        <v>1</v>
      </c>
      <c r="B43" s="238" t="str">
        <f>IF(Info!A52="","",Info!A52)</f>
        <v/>
      </c>
      <c r="C43" s="238"/>
      <c r="D43" s="238"/>
      <c r="E43" s="32">
        <f>Info!C52</f>
        <v>0</v>
      </c>
      <c r="F43" s="32">
        <f>Info!D52</f>
        <v>0</v>
      </c>
      <c r="G43" s="32">
        <f>Info!E52</f>
        <v>0</v>
      </c>
      <c r="H43" s="32">
        <f>Info!F52</f>
        <v>0</v>
      </c>
      <c r="I43" s="32">
        <f>Info!G52</f>
        <v>0</v>
      </c>
      <c r="J43" s="32">
        <f>Info!H52</f>
        <v>0</v>
      </c>
      <c r="K43" s="32">
        <f>Info!I52</f>
        <v>0</v>
      </c>
      <c r="L43" s="32">
        <f>Info!J52</f>
        <v>0</v>
      </c>
      <c r="M43" s="32">
        <f>Info!K52</f>
        <v>0</v>
      </c>
      <c r="N43" s="32">
        <f>Info!L52</f>
        <v>0</v>
      </c>
      <c r="O43" s="33">
        <f t="shared" si="6"/>
        <v>0</v>
      </c>
    </row>
    <row r="44" spans="1:15" x14ac:dyDescent="0.2">
      <c r="A44" s="2" t="s">
        <v>1</v>
      </c>
      <c r="B44" s="237" t="str">
        <f>IF(Info!A53="","",Info!A53)</f>
        <v/>
      </c>
      <c r="C44" s="237"/>
      <c r="D44" s="237"/>
      <c r="E44" s="32">
        <f>Info!C53</f>
        <v>0</v>
      </c>
      <c r="F44" s="32">
        <f>Info!D53</f>
        <v>0</v>
      </c>
      <c r="G44" s="32">
        <f>Info!E53</f>
        <v>0</v>
      </c>
      <c r="H44" s="32">
        <f>Info!F53</f>
        <v>0</v>
      </c>
      <c r="I44" s="32">
        <f>Info!G53</f>
        <v>0</v>
      </c>
      <c r="J44" s="32">
        <f>Info!H53</f>
        <v>0</v>
      </c>
      <c r="K44" s="32">
        <f>Info!I53</f>
        <v>0</v>
      </c>
      <c r="L44" s="32">
        <f>Info!J53</f>
        <v>0</v>
      </c>
      <c r="M44" s="32">
        <f>Info!K53</f>
        <v>0</v>
      </c>
      <c r="N44" s="32">
        <f>Info!L53</f>
        <v>0</v>
      </c>
      <c r="O44" s="33">
        <f t="shared" si="6"/>
        <v>0</v>
      </c>
    </row>
    <row r="45" spans="1:15" x14ac:dyDescent="0.2">
      <c r="A45" s="220" t="s">
        <v>8</v>
      </c>
      <c r="B45" s="221"/>
      <c r="C45" s="221"/>
      <c r="D45" s="221"/>
      <c r="E45" s="36">
        <f t="shared" ref="E45:O45" si="7">ROUND(SUM(E38:E44),0)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7">
        <f t="shared" si="7"/>
        <v>0</v>
      </c>
    </row>
    <row r="46" spans="1:15" ht="3" customHeight="1" x14ac:dyDescent="0.2"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x14ac:dyDescent="0.2">
      <c r="A47" s="229" t="s">
        <v>96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35"/>
    </row>
    <row r="48" spans="1:15" x14ac:dyDescent="0.2">
      <c r="A48" s="2" t="s">
        <v>1</v>
      </c>
      <c r="B48" s="231" t="str">
        <f>IF(Info!A57="","",Info!A57)</f>
        <v/>
      </c>
      <c r="C48" s="231"/>
      <c r="D48" s="231"/>
      <c r="E48" s="32">
        <f>Info!C57</f>
        <v>0</v>
      </c>
      <c r="F48" s="32">
        <f>Info!D57</f>
        <v>0</v>
      </c>
      <c r="G48" s="32">
        <f>Info!E57</f>
        <v>0</v>
      </c>
      <c r="H48" s="32">
        <f>Info!F57</f>
        <v>0</v>
      </c>
      <c r="I48" s="32">
        <f>Info!G57</f>
        <v>0</v>
      </c>
      <c r="J48" s="32">
        <f>Info!H57</f>
        <v>0</v>
      </c>
      <c r="K48" s="32">
        <f>Info!I57</f>
        <v>0</v>
      </c>
      <c r="L48" s="32">
        <f>Info!J57</f>
        <v>0</v>
      </c>
      <c r="M48" s="32">
        <f>Info!K57</f>
        <v>0</v>
      </c>
      <c r="N48" s="32">
        <f>Info!L57</f>
        <v>0</v>
      </c>
      <c r="O48" s="33">
        <f t="shared" ref="O48:O54" si="8">ROUND(SUM(E48:N48),0)</f>
        <v>0</v>
      </c>
    </row>
    <row r="49" spans="1:15" x14ac:dyDescent="0.2">
      <c r="A49" s="2" t="s">
        <v>1</v>
      </c>
      <c r="B49" s="238" t="str">
        <f>IF(Info!A58="","",Info!A58)</f>
        <v/>
      </c>
      <c r="C49" s="238"/>
      <c r="D49" s="238"/>
      <c r="E49" s="32">
        <f>Info!C58</f>
        <v>0</v>
      </c>
      <c r="F49" s="32">
        <f>Info!D58</f>
        <v>0</v>
      </c>
      <c r="G49" s="32">
        <f>Info!E58</f>
        <v>0</v>
      </c>
      <c r="H49" s="32">
        <f>Info!F58</f>
        <v>0</v>
      </c>
      <c r="I49" s="32">
        <f>Info!G58</f>
        <v>0</v>
      </c>
      <c r="J49" s="32">
        <f>Info!H58</f>
        <v>0</v>
      </c>
      <c r="K49" s="32">
        <f>Info!I58</f>
        <v>0</v>
      </c>
      <c r="L49" s="32">
        <f>Info!J58</f>
        <v>0</v>
      </c>
      <c r="M49" s="32">
        <f>Info!K58</f>
        <v>0</v>
      </c>
      <c r="N49" s="32">
        <f>Info!L58</f>
        <v>0</v>
      </c>
      <c r="O49" s="33">
        <f t="shared" si="8"/>
        <v>0</v>
      </c>
    </row>
    <row r="50" spans="1:15" x14ac:dyDescent="0.2">
      <c r="A50" s="2" t="s">
        <v>1</v>
      </c>
      <c r="B50" s="238" t="str">
        <f>IF(Info!A59="","",Info!A59)</f>
        <v/>
      </c>
      <c r="C50" s="238"/>
      <c r="D50" s="238"/>
      <c r="E50" s="32">
        <f>Info!C59</f>
        <v>0</v>
      </c>
      <c r="F50" s="32">
        <f>Info!D59</f>
        <v>0</v>
      </c>
      <c r="G50" s="32">
        <f>Info!E59</f>
        <v>0</v>
      </c>
      <c r="H50" s="32">
        <f>Info!F59</f>
        <v>0</v>
      </c>
      <c r="I50" s="32">
        <f>Info!G59</f>
        <v>0</v>
      </c>
      <c r="J50" s="32">
        <f>Info!H59</f>
        <v>0</v>
      </c>
      <c r="K50" s="32">
        <f>Info!I59</f>
        <v>0</v>
      </c>
      <c r="L50" s="32">
        <f>Info!J59</f>
        <v>0</v>
      </c>
      <c r="M50" s="32">
        <f>Info!K59</f>
        <v>0</v>
      </c>
      <c r="N50" s="32">
        <f>Info!L59</f>
        <v>0</v>
      </c>
      <c r="O50" s="33">
        <f t="shared" si="8"/>
        <v>0</v>
      </c>
    </row>
    <row r="51" spans="1:15" x14ac:dyDescent="0.2">
      <c r="A51" s="2" t="s">
        <v>1</v>
      </c>
      <c r="B51" s="238" t="str">
        <f>IF(Info!A60="","",Info!A60)</f>
        <v/>
      </c>
      <c r="C51" s="238"/>
      <c r="D51" s="238"/>
      <c r="E51" s="32">
        <f>Info!C60</f>
        <v>0</v>
      </c>
      <c r="F51" s="32">
        <f>Info!D60</f>
        <v>0</v>
      </c>
      <c r="G51" s="32">
        <f>Info!E60</f>
        <v>0</v>
      </c>
      <c r="H51" s="32">
        <f>Info!F60</f>
        <v>0</v>
      </c>
      <c r="I51" s="32">
        <f>Info!G60</f>
        <v>0</v>
      </c>
      <c r="J51" s="32">
        <f>Info!H60</f>
        <v>0</v>
      </c>
      <c r="K51" s="32">
        <f>Info!I60</f>
        <v>0</v>
      </c>
      <c r="L51" s="32">
        <f>Info!J60</f>
        <v>0</v>
      </c>
      <c r="M51" s="32">
        <f>Info!K60</f>
        <v>0</v>
      </c>
      <c r="N51" s="32">
        <f>Info!L60</f>
        <v>0</v>
      </c>
      <c r="O51" s="33">
        <f t="shared" si="8"/>
        <v>0</v>
      </c>
    </row>
    <row r="52" spans="1:15" x14ac:dyDescent="0.2">
      <c r="A52" s="2" t="s">
        <v>1</v>
      </c>
      <c r="B52" s="238" t="str">
        <f>IF(Info!A61="","",Info!A61)</f>
        <v/>
      </c>
      <c r="C52" s="238"/>
      <c r="D52" s="238"/>
      <c r="E52" s="32">
        <f>Info!C61</f>
        <v>0</v>
      </c>
      <c r="F52" s="32">
        <f>Info!D61</f>
        <v>0</v>
      </c>
      <c r="G52" s="32">
        <f>Info!E61</f>
        <v>0</v>
      </c>
      <c r="H52" s="32">
        <f>Info!F61</f>
        <v>0</v>
      </c>
      <c r="I52" s="32">
        <f>Info!G61</f>
        <v>0</v>
      </c>
      <c r="J52" s="32">
        <f>Info!H61</f>
        <v>0</v>
      </c>
      <c r="K52" s="32">
        <f>Info!I61</f>
        <v>0</v>
      </c>
      <c r="L52" s="32">
        <f>Info!J61</f>
        <v>0</v>
      </c>
      <c r="M52" s="32">
        <f>Info!K61</f>
        <v>0</v>
      </c>
      <c r="N52" s="32">
        <f>Info!L61</f>
        <v>0</v>
      </c>
      <c r="O52" s="33">
        <f t="shared" si="8"/>
        <v>0</v>
      </c>
    </row>
    <row r="53" spans="1:15" x14ac:dyDescent="0.2">
      <c r="A53" s="2" t="s">
        <v>1</v>
      </c>
      <c r="B53" s="238" t="str">
        <f>IF(Info!A62="","",Info!A62)</f>
        <v/>
      </c>
      <c r="C53" s="238"/>
      <c r="D53" s="238"/>
      <c r="E53" s="32">
        <f>Info!C62</f>
        <v>0</v>
      </c>
      <c r="F53" s="32">
        <f>Info!D62</f>
        <v>0</v>
      </c>
      <c r="G53" s="32">
        <f>Info!E62</f>
        <v>0</v>
      </c>
      <c r="H53" s="32">
        <f>Info!F62</f>
        <v>0</v>
      </c>
      <c r="I53" s="32">
        <f>Info!G62</f>
        <v>0</v>
      </c>
      <c r="J53" s="32">
        <f>Info!H62</f>
        <v>0</v>
      </c>
      <c r="K53" s="32">
        <f>Info!I62</f>
        <v>0</v>
      </c>
      <c r="L53" s="32">
        <f>Info!J62</f>
        <v>0</v>
      </c>
      <c r="M53" s="32">
        <f>Info!K62</f>
        <v>0</v>
      </c>
      <c r="N53" s="32">
        <f>Info!L62</f>
        <v>0</v>
      </c>
      <c r="O53" s="33">
        <f t="shared" si="8"/>
        <v>0</v>
      </c>
    </row>
    <row r="54" spans="1:15" x14ac:dyDescent="0.2">
      <c r="A54" s="2" t="s">
        <v>1</v>
      </c>
      <c r="B54" s="237" t="str">
        <f>IF(Info!A63="","",Info!A63)</f>
        <v/>
      </c>
      <c r="C54" s="237"/>
      <c r="D54" s="237"/>
      <c r="E54" s="32">
        <f>Info!C63</f>
        <v>0</v>
      </c>
      <c r="F54" s="32">
        <f>Info!D63</f>
        <v>0</v>
      </c>
      <c r="G54" s="32">
        <f>Info!E63</f>
        <v>0</v>
      </c>
      <c r="H54" s="32">
        <f>Info!F63</f>
        <v>0</v>
      </c>
      <c r="I54" s="32">
        <f>Info!G63</f>
        <v>0</v>
      </c>
      <c r="J54" s="32">
        <f>Info!H63</f>
        <v>0</v>
      </c>
      <c r="K54" s="32">
        <f>Info!I63</f>
        <v>0</v>
      </c>
      <c r="L54" s="32">
        <f>Info!J63</f>
        <v>0</v>
      </c>
      <c r="M54" s="32">
        <f>Info!K63</f>
        <v>0</v>
      </c>
      <c r="N54" s="32">
        <f>Info!L63</f>
        <v>0</v>
      </c>
      <c r="O54" s="33">
        <f t="shared" si="8"/>
        <v>0</v>
      </c>
    </row>
    <row r="55" spans="1:15" x14ac:dyDescent="0.2">
      <c r="A55" s="220" t="s">
        <v>8</v>
      </c>
      <c r="B55" s="221"/>
      <c r="C55" s="221"/>
      <c r="D55" s="221"/>
      <c r="E55" s="36">
        <f t="shared" ref="E55:O55" si="9">ROUND(SUM(E48:E54),0)</f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  <c r="N55" s="36">
        <f t="shared" si="9"/>
        <v>0</v>
      </c>
      <c r="O55" s="37">
        <f t="shared" si="9"/>
        <v>0</v>
      </c>
    </row>
    <row r="56" spans="1:15" s="42" customFormat="1" ht="11.25" x14ac:dyDescent="0.2">
      <c r="A56" s="233" t="s">
        <v>97</v>
      </c>
      <c r="B56" s="234"/>
      <c r="C56" s="234"/>
      <c r="D56" s="234"/>
      <c r="E56" s="38">
        <f>Subs!Q13</f>
        <v>0</v>
      </c>
      <c r="F56" s="38">
        <f>Subs!R13</f>
        <v>0</v>
      </c>
      <c r="G56" s="38">
        <f>Subs!X13</f>
        <v>0</v>
      </c>
      <c r="H56" s="38">
        <f>Subs!Y13</f>
        <v>0</v>
      </c>
      <c r="I56" s="38">
        <f>Subs!AE13</f>
        <v>0</v>
      </c>
      <c r="J56" s="38">
        <f>Subs!AF13</f>
        <v>0</v>
      </c>
      <c r="K56" s="38">
        <f>Subs!AL13</f>
        <v>0</v>
      </c>
      <c r="L56" s="38">
        <f>Subs!AM13</f>
        <v>0</v>
      </c>
      <c r="M56" s="38">
        <f>Subs!AS13</f>
        <v>0</v>
      </c>
      <c r="N56" s="38">
        <f>Subs!AT13</f>
        <v>0</v>
      </c>
      <c r="O56" s="39">
        <f>ROUND(SUM(E56:N56),0)</f>
        <v>0</v>
      </c>
    </row>
    <row r="57" spans="1:15" s="42" customFormat="1" ht="11.25" x14ac:dyDescent="0.2">
      <c r="A57" s="235" t="s">
        <v>98</v>
      </c>
      <c r="B57" s="236"/>
      <c r="C57" s="236"/>
      <c r="D57" s="236"/>
      <c r="E57" s="40">
        <f>Subs!Q14</f>
        <v>0</v>
      </c>
      <c r="F57" s="40">
        <f>Subs!R14</f>
        <v>0</v>
      </c>
      <c r="G57" s="40">
        <f>Subs!X14</f>
        <v>0</v>
      </c>
      <c r="H57" s="40">
        <f>Subs!Y14</f>
        <v>0</v>
      </c>
      <c r="I57" s="40">
        <f>Subs!AE14</f>
        <v>0</v>
      </c>
      <c r="J57" s="40">
        <f>Subs!AF14</f>
        <v>0</v>
      </c>
      <c r="K57" s="40">
        <f>Subs!AL14</f>
        <v>0</v>
      </c>
      <c r="L57" s="40">
        <f>Subs!AM14</f>
        <v>0</v>
      </c>
      <c r="M57" s="40">
        <f>Subs!AS14</f>
        <v>0</v>
      </c>
      <c r="N57" s="40">
        <f>Subs!AT14</f>
        <v>0</v>
      </c>
      <c r="O57" s="41">
        <f>ROUND(SUM(E57:N57),0)</f>
        <v>0</v>
      </c>
    </row>
    <row r="58" spans="1:15" ht="3" customHeight="1" x14ac:dyDescent="0.2"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5" x14ac:dyDescent="0.2">
      <c r="A59" s="229" t="s">
        <v>99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35"/>
    </row>
    <row r="60" spans="1:15" x14ac:dyDescent="0.2">
      <c r="A60" s="2" t="s">
        <v>1</v>
      </c>
      <c r="B60" s="231" t="s">
        <v>6</v>
      </c>
      <c r="C60" s="231"/>
      <c r="D60" s="78" t="e">
        <f>Backup!B15</f>
        <v>#N/A</v>
      </c>
      <c r="E60" s="32" t="e">
        <f>ROUND(Backup!$E$16*Info!$F$24*Info!$G$24,0)</f>
        <v>#N/A</v>
      </c>
      <c r="F60" s="32" t="e">
        <f>ROUND(Backup!$F$16*Info!$F$25*Info!$G$25,0)</f>
        <v>#N/A</v>
      </c>
      <c r="G60" s="32" t="e">
        <f>ROUND(Backup!$G$16*Info!$F$26*Info!$G$26,0)</f>
        <v>#N/A</v>
      </c>
      <c r="H60" s="32" t="e">
        <f>ROUND(Backup!$H$16*Info!$F$27*Info!$G$27,0)</f>
        <v>#N/A</v>
      </c>
      <c r="I60" s="32" t="e">
        <f>ROUND(Backup!$I$16*Info!$F$28*Info!$G$28,0)</f>
        <v>#N/A</v>
      </c>
      <c r="J60" s="32" t="e">
        <f>ROUND(Backup!$J$16*Info!$F$29*Info!$G$29,0)</f>
        <v>#N/A</v>
      </c>
      <c r="K60" s="32" t="e">
        <f>ROUND(Backup!$K$16*Info!$F$30*Info!$G$30,0)</f>
        <v>#N/A</v>
      </c>
      <c r="L60" s="32" t="e">
        <f>ROUND(Backup!$L$16*Info!$F$31*Info!$G$31,0)</f>
        <v>#N/A</v>
      </c>
      <c r="M60" s="32" t="e">
        <f>ROUND(Backup!$M$16*Info!$F$32*Info!$G$32,0)</f>
        <v>#N/A</v>
      </c>
      <c r="N60" s="32" t="e">
        <f>ROUND(Backup!$N$16*Info!$F$33*Info!$G$33,0)</f>
        <v>#N/A</v>
      </c>
      <c r="O60" s="33" t="e">
        <f>ROUND(SUM(E60:N60),0)</f>
        <v>#N/A</v>
      </c>
    </row>
    <row r="61" spans="1:15" x14ac:dyDescent="0.2">
      <c r="A61" s="220" t="s">
        <v>8</v>
      </c>
      <c r="B61" s="221"/>
      <c r="C61" s="221"/>
      <c r="D61" s="221"/>
      <c r="E61" s="36" t="e">
        <f>E60</f>
        <v>#N/A</v>
      </c>
      <c r="F61" s="36" t="e">
        <f t="shared" ref="F61:O61" si="10">F60</f>
        <v>#N/A</v>
      </c>
      <c r="G61" s="36" t="e">
        <f t="shared" si="10"/>
        <v>#N/A</v>
      </c>
      <c r="H61" s="36" t="e">
        <f t="shared" si="10"/>
        <v>#N/A</v>
      </c>
      <c r="I61" s="36" t="e">
        <f t="shared" si="10"/>
        <v>#N/A</v>
      </c>
      <c r="J61" s="36" t="e">
        <f t="shared" si="10"/>
        <v>#N/A</v>
      </c>
      <c r="K61" s="36" t="e">
        <f t="shared" si="10"/>
        <v>#N/A</v>
      </c>
      <c r="L61" s="36" t="e">
        <f t="shared" si="10"/>
        <v>#N/A</v>
      </c>
      <c r="M61" s="36" t="e">
        <f t="shared" si="10"/>
        <v>#N/A</v>
      </c>
      <c r="N61" s="36" t="e">
        <f t="shared" si="10"/>
        <v>#N/A</v>
      </c>
      <c r="O61" s="37" t="e">
        <f t="shared" si="10"/>
        <v>#N/A</v>
      </c>
    </row>
    <row r="62" spans="1:15" ht="3" customHeight="1" x14ac:dyDescent="0.2"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x14ac:dyDescent="0.2">
      <c r="A63" s="229" t="s">
        <v>101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35"/>
    </row>
    <row r="64" spans="1:15" x14ac:dyDescent="0.2">
      <c r="A64" s="2" t="s">
        <v>1</v>
      </c>
      <c r="B64" s="231" t="s">
        <v>54</v>
      </c>
      <c r="C64" s="231"/>
      <c r="E64" s="32">
        <f>Info!C67</f>
        <v>0</v>
      </c>
      <c r="F64" s="32">
        <f>Info!D67</f>
        <v>0</v>
      </c>
      <c r="G64" s="32">
        <f>Info!E67</f>
        <v>0</v>
      </c>
      <c r="H64" s="32">
        <f>Info!F67</f>
        <v>0</v>
      </c>
      <c r="I64" s="32">
        <f>Info!G67</f>
        <v>0</v>
      </c>
      <c r="J64" s="32">
        <f>Info!H67</f>
        <v>0</v>
      </c>
      <c r="K64" s="32">
        <f>Info!I67</f>
        <v>0</v>
      </c>
      <c r="L64" s="32">
        <f>Info!J67</f>
        <v>0</v>
      </c>
      <c r="M64" s="32">
        <f>Info!K67</f>
        <v>0</v>
      </c>
      <c r="N64" s="32">
        <f>Info!L67</f>
        <v>0</v>
      </c>
      <c r="O64" s="33">
        <f>ROUND(SUM(E64:N64),0)</f>
        <v>0</v>
      </c>
    </row>
    <row r="65" spans="1:15" x14ac:dyDescent="0.2">
      <c r="A65" s="2" t="s">
        <v>1</v>
      </c>
      <c r="B65" s="232" t="s">
        <v>55</v>
      </c>
      <c r="C65" s="232"/>
      <c r="E65" s="32">
        <f>Info!C68</f>
        <v>0</v>
      </c>
      <c r="F65" s="32">
        <f>Info!D68</f>
        <v>0</v>
      </c>
      <c r="G65" s="32">
        <f>Info!E68</f>
        <v>0</v>
      </c>
      <c r="H65" s="32">
        <f>Info!F68</f>
        <v>0</v>
      </c>
      <c r="I65" s="32">
        <f>Info!G68</f>
        <v>0</v>
      </c>
      <c r="J65" s="32">
        <f>Info!H68</f>
        <v>0</v>
      </c>
      <c r="K65" s="32">
        <f>Info!I68</f>
        <v>0</v>
      </c>
      <c r="L65" s="32">
        <f>Info!J68</f>
        <v>0</v>
      </c>
      <c r="M65" s="32">
        <f>Info!K68</f>
        <v>0</v>
      </c>
      <c r="N65" s="32">
        <f>Info!L68</f>
        <v>0</v>
      </c>
      <c r="O65" s="33">
        <f>ROUND(SUM(E65:N65),0)</f>
        <v>0</v>
      </c>
    </row>
    <row r="66" spans="1:15" x14ac:dyDescent="0.2">
      <c r="A66" s="2" t="s">
        <v>1</v>
      </c>
      <c r="B66" s="232" t="s">
        <v>56</v>
      </c>
      <c r="C66" s="232"/>
      <c r="E66" s="32">
        <f>Info!C69</f>
        <v>0</v>
      </c>
      <c r="F66" s="32">
        <f>Info!D69</f>
        <v>0</v>
      </c>
      <c r="G66" s="32">
        <f>Info!E69</f>
        <v>0</v>
      </c>
      <c r="H66" s="32">
        <f>Info!F69</f>
        <v>0</v>
      </c>
      <c r="I66" s="32">
        <f>Info!G69</f>
        <v>0</v>
      </c>
      <c r="J66" s="32">
        <f>Info!H69</f>
        <v>0</v>
      </c>
      <c r="K66" s="32">
        <f>Info!I69</f>
        <v>0</v>
      </c>
      <c r="L66" s="32">
        <f>Info!J69</f>
        <v>0</v>
      </c>
      <c r="M66" s="32">
        <f>Info!K69</f>
        <v>0</v>
      </c>
      <c r="N66" s="32">
        <f>Info!L69</f>
        <v>0</v>
      </c>
      <c r="O66" s="33">
        <f>ROUND(SUM(E66:N66),0)</f>
        <v>0</v>
      </c>
    </row>
    <row r="67" spans="1:15" x14ac:dyDescent="0.2">
      <c r="A67" s="2" t="s">
        <v>1</v>
      </c>
      <c r="B67" s="232" t="s">
        <v>57</v>
      </c>
      <c r="C67" s="232"/>
      <c r="E67" s="32">
        <f>Info!C70</f>
        <v>0</v>
      </c>
      <c r="F67" s="32">
        <f>Info!D70</f>
        <v>0</v>
      </c>
      <c r="G67" s="32">
        <f>Info!E70</f>
        <v>0</v>
      </c>
      <c r="H67" s="32">
        <f>Info!F70</f>
        <v>0</v>
      </c>
      <c r="I67" s="32">
        <f>Info!G70</f>
        <v>0</v>
      </c>
      <c r="J67" s="32">
        <f>Info!H70</f>
        <v>0</v>
      </c>
      <c r="K67" s="32">
        <f>Info!I70</f>
        <v>0</v>
      </c>
      <c r="L67" s="32">
        <f>Info!J70</f>
        <v>0</v>
      </c>
      <c r="M67" s="32">
        <f>Info!K70</f>
        <v>0</v>
      </c>
      <c r="N67" s="32">
        <f>Info!L70</f>
        <v>0</v>
      </c>
      <c r="O67" s="33">
        <f>ROUND(SUM(E67:N67),0)</f>
        <v>0</v>
      </c>
    </row>
    <row r="68" spans="1:15" x14ac:dyDescent="0.2">
      <c r="A68" s="220" t="s">
        <v>8</v>
      </c>
      <c r="B68" s="221"/>
      <c r="C68" s="221"/>
      <c r="D68" s="221"/>
      <c r="E68" s="36">
        <f>ROUND(SUM(E64:E67),0)</f>
        <v>0</v>
      </c>
      <c r="F68" s="36">
        <f t="shared" ref="F68:O68" si="11">ROUND(SUM(F64:F67),0)</f>
        <v>0</v>
      </c>
      <c r="G68" s="36">
        <f t="shared" si="11"/>
        <v>0</v>
      </c>
      <c r="H68" s="36">
        <f t="shared" si="11"/>
        <v>0</v>
      </c>
      <c r="I68" s="36">
        <f t="shared" si="11"/>
        <v>0</v>
      </c>
      <c r="J68" s="36">
        <f t="shared" si="11"/>
        <v>0</v>
      </c>
      <c r="K68" s="36">
        <f t="shared" si="11"/>
        <v>0</v>
      </c>
      <c r="L68" s="36">
        <f t="shared" si="11"/>
        <v>0</v>
      </c>
      <c r="M68" s="36">
        <f t="shared" si="11"/>
        <v>0</v>
      </c>
      <c r="N68" s="36">
        <f t="shared" si="11"/>
        <v>0</v>
      </c>
      <c r="O68" s="37">
        <f t="shared" si="11"/>
        <v>0</v>
      </c>
    </row>
    <row r="69" spans="1:15" ht="3" customHeight="1" x14ac:dyDescent="0.2"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x14ac:dyDescent="0.2">
      <c r="A70" s="229" t="s">
        <v>102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35"/>
    </row>
    <row r="71" spans="1:15" x14ac:dyDescent="0.2">
      <c r="A71" s="2" t="s">
        <v>1</v>
      </c>
      <c r="B71" s="231" t="s">
        <v>59</v>
      </c>
      <c r="C71" s="231"/>
      <c r="E71" s="32">
        <f>Info!C74</f>
        <v>0</v>
      </c>
      <c r="F71" s="32">
        <f>Info!D74</f>
        <v>0</v>
      </c>
      <c r="G71" s="32">
        <f>Info!E74</f>
        <v>0</v>
      </c>
      <c r="H71" s="32">
        <f>Info!F74</f>
        <v>0</v>
      </c>
      <c r="I71" s="32">
        <f>Info!G74</f>
        <v>0</v>
      </c>
      <c r="J71" s="32">
        <f>Info!H74</f>
        <v>0</v>
      </c>
      <c r="K71" s="32">
        <f>Info!I74</f>
        <v>0</v>
      </c>
      <c r="L71" s="32">
        <f>Info!J74</f>
        <v>0</v>
      </c>
      <c r="M71" s="32">
        <f>Info!K74</f>
        <v>0</v>
      </c>
      <c r="N71" s="32">
        <f>Info!L74</f>
        <v>0</v>
      </c>
      <c r="O71" s="33">
        <f>ROUND(SUM(E71:N71),0)</f>
        <v>0</v>
      </c>
    </row>
    <row r="72" spans="1:15" x14ac:dyDescent="0.2">
      <c r="A72" s="220" t="s">
        <v>8</v>
      </c>
      <c r="B72" s="221"/>
      <c r="C72" s="221"/>
      <c r="D72" s="221"/>
      <c r="E72" s="36">
        <f t="shared" ref="E72:O72" si="12">E71</f>
        <v>0</v>
      </c>
      <c r="F72" s="36">
        <f t="shared" si="12"/>
        <v>0</v>
      </c>
      <c r="G72" s="36">
        <f t="shared" si="12"/>
        <v>0</v>
      </c>
      <c r="H72" s="36">
        <f t="shared" si="12"/>
        <v>0</v>
      </c>
      <c r="I72" s="36">
        <f t="shared" si="12"/>
        <v>0</v>
      </c>
      <c r="J72" s="36">
        <f t="shared" si="12"/>
        <v>0</v>
      </c>
      <c r="K72" s="36">
        <f t="shared" si="12"/>
        <v>0</v>
      </c>
      <c r="L72" s="36">
        <f t="shared" si="12"/>
        <v>0</v>
      </c>
      <c r="M72" s="36">
        <f t="shared" si="12"/>
        <v>0</v>
      </c>
      <c r="N72" s="36">
        <f t="shared" si="12"/>
        <v>0</v>
      </c>
      <c r="O72" s="37">
        <f t="shared" si="12"/>
        <v>0</v>
      </c>
    </row>
    <row r="73" spans="1:15" ht="3" customHeight="1" x14ac:dyDescent="0.2"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 x14ac:dyDescent="0.2">
      <c r="A74" s="220" t="s">
        <v>103</v>
      </c>
      <c r="B74" s="221"/>
      <c r="C74" s="221"/>
      <c r="D74" s="221"/>
      <c r="E74" s="36" t="e">
        <f>ROUND(E12+E20+E25+E35+E45+E55+E61+E68+E72,0)</f>
        <v>#N/A</v>
      </c>
      <c r="F74" s="36" t="e">
        <f t="shared" ref="F74:N74" si="13">ROUND(F12+F20+F25+F35+F45+F55+F61+F68+F72,0)</f>
        <v>#N/A</v>
      </c>
      <c r="G74" s="36" t="e">
        <f t="shared" si="13"/>
        <v>#N/A</v>
      </c>
      <c r="H74" s="36" t="e">
        <f t="shared" si="13"/>
        <v>#N/A</v>
      </c>
      <c r="I74" s="36" t="e">
        <f t="shared" si="13"/>
        <v>#N/A</v>
      </c>
      <c r="J74" s="36" t="e">
        <f t="shared" si="13"/>
        <v>#N/A</v>
      </c>
      <c r="K74" s="36" t="e">
        <f t="shared" si="13"/>
        <v>#N/A</v>
      </c>
      <c r="L74" s="36" t="e">
        <f t="shared" si="13"/>
        <v>#N/A</v>
      </c>
      <c r="M74" s="36" t="e">
        <f t="shared" si="13"/>
        <v>#N/A</v>
      </c>
      <c r="N74" s="36" t="e">
        <f t="shared" si="13"/>
        <v>#N/A</v>
      </c>
      <c r="O74" s="37" t="e">
        <f>ROUND(SUM(E74:N74),0)</f>
        <v>#N/A</v>
      </c>
    </row>
    <row r="75" spans="1:15" s="43" customFormat="1" ht="11.25" x14ac:dyDescent="0.2">
      <c r="A75" s="228" t="s">
        <v>104</v>
      </c>
      <c r="B75" s="228"/>
      <c r="C75" s="228"/>
      <c r="D75" s="228"/>
      <c r="E75" s="44" t="e">
        <f>ROUND(E74-E72-E68-E61-E57-E45,0)</f>
        <v>#N/A</v>
      </c>
      <c r="F75" s="44" t="e">
        <f t="shared" ref="F75:N75" si="14">ROUND(F74-F72-F68-F61-F57-F45,0)</f>
        <v>#N/A</v>
      </c>
      <c r="G75" s="44" t="e">
        <f t="shared" si="14"/>
        <v>#N/A</v>
      </c>
      <c r="H75" s="44" t="e">
        <f t="shared" si="14"/>
        <v>#N/A</v>
      </c>
      <c r="I75" s="44" t="e">
        <f t="shared" si="14"/>
        <v>#N/A</v>
      </c>
      <c r="J75" s="44" t="e">
        <f t="shared" si="14"/>
        <v>#N/A</v>
      </c>
      <c r="K75" s="44" t="e">
        <f t="shared" si="14"/>
        <v>#N/A</v>
      </c>
      <c r="L75" s="44" t="e">
        <f t="shared" si="14"/>
        <v>#N/A</v>
      </c>
      <c r="M75" s="44" t="e">
        <f t="shared" si="14"/>
        <v>#N/A</v>
      </c>
      <c r="N75" s="44" t="e">
        <f t="shared" si="14"/>
        <v>#N/A</v>
      </c>
      <c r="O75" s="44" t="e">
        <f>ROUND(SUM(E75:N75),0)</f>
        <v>#N/A</v>
      </c>
    </row>
    <row r="76" spans="1:15" ht="3" customHeight="1" x14ac:dyDescent="0.2"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1:15" x14ac:dyDescent="0.2">
      <c r="A77" s="220" t="s">
        <v>105</v>
      </c>
      <c r="B77" s="221"/>
      <c r="C77" s="221"/>
      <c r="D77" s="46">
        <f>IF(Info!B13="Special",Info!I13,Info!F13)</f>
        <v>0</v>
      </c>
      <c r="E77" s="36" t="e">
        <f>ROUND(E75*$D$77,0)</f>
        <v>#N/A</v>
      </c>
      <c r="F77" s="36" t="e">
        <f t="shared" ref="F77:N77" si="15">ROUND(F75*$D$77,0)</f>
        <v>#N/A</v>
      </c>
      <c r="G77" s="36" t="e">
        <f t="shared" si="15"/>
        <v>#N/A</v>
      </c>
      <c r="H77" s="36" t="e">
        <f t="shared" si="15"/>
        <v>#N/A</v>
      </c>
      <c r="I77" s="36" t="e">
        <f t="shared" si="15"/>
        <v>#N/A</v>
      </c>
      <c r="J77" s="36" t="e">
        <f t="shared" si="15"/>
        <v>#N/A</v>
      </c>
      <c r="K77" s="36" t="e">
        <f t="shared" si="15"/>
        <v>#N/A</v>
      </c>
      <c r="L77" s="36" t="e">
        <f t="shared" si="15"/>
        <v>#N/A</v>
      </c>
      <c r="M77" s="36" t="e">
        <f t="shared" si="15"/>
        <v>#N/A</v>
      </c>
      <c r="N77" s="36" t="e">
        <f t="shared" si="15"/>
        <v>#N/A</v>
      </c>
      <c r="O77" s="37" t="e">
        <f>ROUND(SUM(E77:N77),0)</f>
        <v>#N/A</v>
      </c>
    </row>
    <row r="78" spans="1:15" ht="3" customHeight="1" x14ac:dyDescent="0.2"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1:15" x14ac:dyDescent="0.2">
      <c r="A79" s="220" t="s">
        <v>106</v>
      </c>
      <c r="B79" s="221"/>
      <c r="C79" s="221"/>
      <c r="D79" s="221"/>
      <c r="E79" s="36" t="e">
        <f>ROUND(E77+E74,0)</f>
        <v>#N/A</v>
      </c>
      <c r="F79" s="36" t="e">
        <f t="shared" ref="F79:O79" si="16">ROUND(F77+F74,0)</f>
        <v>#N/A</v>
      </c>
      <c r="G79" s="36" t="e">
        <f t="shared" si="16"/>
        <v>#N/A</v>
      </c>
      <c r="H79" s="36" t="e">
        <f t="shared" si="16"/>
        <v>#N/A</v>
      </c>
      <c r="I79" s="36" t="e">
        <f t="shared" si="16"/>
        <v>#N/A</v>
      </c>
      <c r="J79" s="36" t="e">
        <f t="shared" si="16"/>
        <v>#N/A</v>
      </c>
      <c r="K79" s="36" t="e">
        <f t="shared" si="16"/>
        <v>#N/A</v>
      </c>
      <c r="L79" s="36" t="e">
        <f t="shared" si="16"/>
        <v>#N/A</v>
      </c>
      <c r="M79" s="36" t="e">
        <f t="shared" si="16"/>
        <v>#N/A</v>
      </c>
      <c r="N79" s="36" t="e">
        <f t="shared" si="16"/>
        <v>#N/A</v>
      </c>
      <c r="O79" s="37" t="e">
        <f t="shared" si="16"/>
        <v>#N/A</v>
      </c>
    </row>
    <row r="80" spans="1:15" ht="3" customHeight="1" x14ac:dyDescent="0.2"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1:15" s="45" customFormat="1" x14ac:dyDescent="0.2">
      <c r="A81" s="222" t="s">
        <v>107</v>
      </c>
      <c r="B81" s="223"/>
      <c r="C81" s="223"/>
      <c r="D81" s="223"/>
      <c r="E81" s="47">
        <f>Info!B17</f>
        <v>0</v>
      </c>
      <c r="F81" s="47">
        <f>Info!C17</f>
        <v>0</v>
      </c>
      <c r="G81" s="47">
        <f>Info!D17</f>
        <v>0</v>
      </c>
      <c r="H81" s="47">
        <f>Info!E17</f>
        <v>0</v>
      </c>
      <c r="I81" s="47">
        <f>Info!F17</f>
        <v>0</v>
      </c>
      <c r="J81" s="47">
        <f>Info!G17</f>
        <v>0</v>
      </c>
      <c r="K81" s="47">
        <f>Info!H17</f>
        <v>0</v>
      </c>
      <c r="L81" s="47">
        <f>Info!I17</f>
        <v>0</v>
      </c>
      <c r="M81" s="47">
        <f>Info!J17</f>
        <v>0</v>
      </c>
      <c r="N81" s="47">
        <f>Info!K17</f>
        <v>0</v>
      </c>
      <c r="O81" s="48"/>
    </row>
    <row r="82" spans="1:15" x14ac:dyDescent="0.2">
      <c r="A82" s="224" t="s">
        <v>108</v>
      </c>
      <c r="B82" s="225"/>
      <c r="C82" s="225"/>
      <c r="D82" s="225"/>
      <c r="E82" s="49" t="e">
        <f>E81-E79</f>
        <v>#N/A</v>
      </c>
      <c r="F82" s="49" t="e">
        <f t="shared" ref="F82:N82" si="17">F81-F79</f>
        <v>#N/A</v>
      </c>
      <c r="G82" s="49" t="e">
        <f t="shared" si="17"/>
        <v>#N/A</v>
      </c>
      <c r="H82" s="49" t="e">
        <f t="shared" si="17"/>
        <v>#N/A</v>
      </c>
      <c r="I82" s="49" t="e">
        <f t="shared" si="17"/>
        <v>#N/A</v>
      </c>
      <c r="J82" s="49" t="e">
        <f t="shared" si="17"/>
        <v>#N/A</v>
      </c>
      <c r="K82" s="49" t="e">
        <f t="shared" si="17"/>
        <v>#N/A</v>
      </c>
      <c r="L82" s="49" t="e">
        <f t="shared" si="17"/>
        <v>#N/A</v>
      </c>
      <c r="M82" s="49" t="e">
        <f t="shared" si="17"/>
        <v>#N/A</v>
      </c>
      <c r="N82" s="49" t="e">
        <f t="shared" si="17"/>
        <v>#N/A</v>
      </c>
      <c r="O82" s="50"/>
    </row>
    <row r="83" spans="1:15" x14ac:dyDescent="0.2">
      <c r="A83" s="226" t="s">
        <v>109</v>
      </c>
      <c r="B83" s="227"/>
      <c r="C83" s="227"/>
      <c r="D83" s="227"/>
      <c r="E83" s="51" t="e">
        <f>ROUND(E82/($D$77+1),0)</f>
        <v>#N/A</v>
      </c>
      <c r="F83" s="51" t="e">
        <f t="shared" ref="F83:N83" si="18">ROUND(F82/($D$77+1),0)</f>
        <v>#N/A</v>
      </c>
      <c r="G83" s="51" t="e">
        <f t="shared" si="18"/>
        <v>#N/A</v>
      </c>
      <c r="H83" s="51" t="e">
        <f t="shared" si="18"/>
        <v>#N/A</v>
      </c>
      <c r="I83" s="51" t="e">
        <f t="shared" si="18"/>
        <v>#N/A</v>
      </c>
      <c r="J83" s="51" t="e">
        <f t="shared" si="18"/>
        <v>#N/A</v>
      </c>
      <c r="K83" s="51" t="e">
        <f t="shared" si="18"/>
        <v>#N/A</v>
      </c>
      <c r="L83" s="51" t="e">
        <f t="shared" si="18"/>
        <v>#N/A</v>
      </c>
      <c r="M83" s="51" t="e">
        <f t="shared" si="18"/>
        <v>#N/A</v>
      </c>
      <c r="N83" s="51" t="e">
        <f t="shared" si="18"/>
        <v>#N/A</v>
      </c>
      <c r="O83" s="52"/>
    </row>
    <row r="84" spans="1:15" x14ac:dyDescent="0.2"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</row>
    <row r="85" spans="1:15" x14ac:dyDescent="0.2"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</row>
    <row r="86" spans="1:15" x14ac:dyDescent="0.2"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</row>
    <row r="87" spans="1:15" x14ac:dyDescent="0.2"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1:15" x14ac:dyDescent="0.2"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</row>
    <row r="89" spans="1:15" x14ac:dyDescent="0.2"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</row>
    <row r="90" spans="1:15" x14ac:dyDescent="0.2"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</row>
    <row r="91" spans="1:15" x14ac:dyDescent="0.2"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</row>
    <row r="92" spans="1:15" x14ac:dyDescent="0.2"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</row>
    <row r="93" spans="1:15" x14ac:dyDescent="0.2"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</row>
    <row r="94" spans="1:15" x14ac:dyDescent="0.2"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</row>
    <row r="95" spans="1:15" x14ac:dyDescent="0.2"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</row>
    <row r="96" spans="1:15" x14ac:dyDescent="0.2"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</row>
    <row r="97" spans="5:15" x14ac:dyDescent="0.2"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</row>
    <row r="98" spans="5:15" x14ac:dyDescent="0.2"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</row>
    <row r="99" spans="5:15" x14ac:dyDescent="0.2"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</row>
    <row r="100" spans="5:15" x14ac:dyDescent="0.2"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5:15" x14ac:dyDescent="0.2"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5:15" x14ac:dyDescent="0.2"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5:15" x14ac:dyDescent="0.2"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5:15" x14ac:dyDescent="0.2"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5:15" x14ac:dyDescent="0.2"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5:15" x14ac:dyDescent="0.2"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5:15" x14ac:dyDescent="0.2"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5:15" x14ac:dyDescent="0.2"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5:15" x14ac:dyDescent="0.2"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5:15" x14ac:dyDescent="0.2"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5:15" x14ac:dyDescent="0.2"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5:15" x14ac:dyDescent="0.2"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5:15" x14ac:dyDescent="0.2"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5:15" x14ac:dyDescent="0.2"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5:15" x14ac:dyDescent="0.2"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5:15" x14ac:dyDescent="0.2"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5:15" x14ac:dyDescent="0.2"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5:15" x14ac:dyDescent="0.2"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5:15" x14ac:dyDescent="0.2"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5:15" x14ac:dyDescent="0.2"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5:15" x14ac:dyDescent="0.2"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5:15" x14ac:dyDescent="0.2"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5:15" x14ac:dyDescent="0.2"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5:15" x14ac:dyDescent="0.2"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5:15" x14ac:dyDescent="0.2"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5:15" x14ac:dyDescent="0.2"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5:15" x14ac:dyDescent="0.2"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5:15" x14ac:dyDescent="0.2"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5:15" x14ac:dyDescent="0.2"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5:15" x14ac:dyDescent="0.2"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5:15" x14ac:dyDescent="0.2"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5:15" x14ac:dyDescent="0.2"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5:15" x14ac:dyDescent="0.2"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5:15" x14ac:dyDescent="0.2"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5:15" x14ac:dyDescent="0.2"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</row>
  </sheetData>
  <sheetProtection sheet="1" objects="1" scenarios="1" formatCells="0" formatColumns="0" formatRows="0"/>
  <mergeCells count="67">
    <mergeCell ref="B18:C18"/>
    <mergeCell ref="B19:C19"/>
    <mergeCell ref="A20:D20"/>
    <mergeCell ref="A22:N22"/>
    <mergeCell ref="B23:C23"/>
    <mergeCell ref="B24:C24"/>
    <mergeCell ref="B16:C16"/>
    <mergeCell ref="B6:C6"/>
    <mergeCell ref="B7:C7"/>
    <mergeCell ref="B8:C8"/>
    <mergeCell ref="A12:D12"/>
    <mergeCell ref="B17:C17"/>
    <mergeCell ref="A5:N5"/>
    <mergeCell ref="A14:N14"/>
    <mergeCell ref="B15:C15"/>
    <mergeCell ref="B9:C9"/>
    <mergeCell ref="B10:C10"/>
    <mergeCell ref="B11:C11"/>
    <mergeCell ref="A25:D25"/>
    <mergeCell ref="A27:N27"/>
    <mergeCell ref="B31:D31"/>
    <mergeCell ref="A35:D35"/>
    <mergeCell ref="B32:D32"/>
    <mergeCell ref="B33:D33"/>
    <mergeCell ref="B34:D34"/>
    <mergeCell ref="B28:D28"/>
    <mergeCell ref="B29:D29"/>
    <mergeCell ref="B30:D30"/>
    <mergeCell ref="B41:D41"/>
    <mergeCell ref="B42:D42"/>
    <mergeCell ref="B43:D43"/>
    <mergeCell ref="B44:D44"/>
    <mergeCell ref="A37:N37"/>
    <mergeCell ref="B38:D38"/>
    <mergeCell ref="B39:D39"/>
    <mergeCell ref="B40:D40"/>
    <mergeCell ref="B54:D54"/>
    <mergeCell ref="B50:D50"/>
    <mergeCell ref="B51:D51"/>
    <mergeCell ref="B52:D52"/>
    <mergeCell ref="B53:D53"/>
    <mergeCell ref="A45:D45"/>
    <mergeCell ref="A47:N47"/>
    <mergeCell ref="B48:D48"/>
    <mergeCell ref="B49:D49"/>
    <mergeCell ref="A59:N59"/>
    <mergeCell ref="B60:C60"/>
    <mergeCell ref="A61:D61"/>
    <mergeCell ref="A63:N63"/>
    <mergeCell ref="A55:D55"/>
    <mergeCell ref="A56:D56"/>
    <mergeCell ref="A57:D57"/>
    <mergeCell ref="A68:D68"/>
    <mergeCell ref="A70:N70"/>
    <mergeCell ref="B71:C71"/>
    <mergeCell ref="A72:D72"/>
    <mergeCell ref="B64:C64"/>
    <mergeCell ref="B65:C65"/>
    <mergeCell ref="B66:C66"/>
    <mergeCell ref="B67:C67"/>
    <mergeCell ref="A79:D79"/>
    <mergeCell ref="A81:D81"/>
    <mergeCell ref="A82:D82"/>
    <mergeCell ref="A83:D83"/>
    <mergeCell ref="A74:D74"/>
    <mergeCell ref="A75:D75"/>
    <mergeCell ref="A77:C77"/>
  </mergeCells>
  <phoneticPr fontId="7" type="noConversion"/>
  <dataValidations count="1">
    <dataValidation type="list" allowBlank="1" showInputMessage="1" showErrorMessage="1" sqref="D15:D18">
      <formula1>Rate</formula1>
    </dataValidation>
  </dataValidations>
  <printOptions horizontalCentered="1"/>
  <pageMargins left="0" right="0" top="0.5" bottom="0.5" header="0.5" footer="0.5"/>
  <pageSetup scale="84" orientation="portrait" horizontalDpi="0" verticalDpi="0" r:id="rId1"/>
  <headerFooter alignWithMargins="0"/>
  <ignoredErrors>
    <ignoredError sqref="O5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I24" sqref="I24:I25"/>
    </sheetView>
  </sheetViews>
  <sheetFormatPr defaultRowHeight="12.75" x14ac:dyDescent="0.2"/>
  <cols>
    <col min="1" max="1" width="5" style="2" bestFit="1" customWidth="1"/>
    <col min="2" max="4" width="9.140625" style="4"/>
    <col min="5" max="5" width="9.42578125" style="4" bestFit="1" customWidth="1"/>
    <col min="6" max="10" width="9.140625" style="4"/>
    <col min="11" max="11" width="10" style="4" bestFit="1" customWidth="1"/>
    <col min="12" max="16384" width="9.140625" style="4"/>
  </cols>
  <sheetData>
    <row r="1" spans="1:13" s="2" customFormat="1" x14ac:dyDescent="0.2">
      <c r="A1" s="88"/>
      <c r="B1" s="239" t="s">
        <v>117</v>
      </c>
      <c r="C1" s="240"/>
      <c r="D1" s="240"/>
      <c r="E1" s="240"/>
      <c r="F1" s="241"/>
      <c r="G1" s="239" t="s">
        <v>93</v>
      </c>
      <c r="H1" s="240"/>
      <c r="I1" s="240"/>
      <c r="J1" s="241"/>
      <c r="K1" s="88" t="s">
        <v>100</v>
      </c>
    </row>
    <row r="2" spans="1:13" x14ac:dyDescent="0.2">
      <c r="A2" s="98" t="s">
        <v>113</v>
      </c>
      <c r="B2" s="99" t="s">
        <v>114</v>
      </c>
      <c r="C2" s="100" t="s">
        <v>115</v>
      </c>
      <c r="D2" s="100" t="s">
        <v>57</v>
      </c>
      <c r="E2" s="100" t="s">
        <v>12</v>
      </c>
      <c r="F2" s="101" t="s">
        <v>116</v>
      </c>
      <c r="G2" s="99" t="s">
        <v>60</v>
      </c>
      <c r="H2" s="100" t="s">
        <v>118</v>
      </c>
      <c r="I2" s="100" t="s">
        <v>61</v>
      </c>
      <c r="J2" s="101" t="s">
        <v>62</v>
      </c>
      <c r="K2" s="98" t="s">
        <v>62</v>
      </c>
    </row>
    <row r="3" spans="1:13" x14ac:dyDescent="0.2">
      <c r="A3" s="93">
        <v>2013</v>
      </c>
      <c r="B3" s="94">
        <v>0.52700000000000002</v>
      </c>
      <c r="C3" s="95">
        <v>0.56999999999999995</v>
      </c>
      <c r="D3" s="95">
        <v>0.35</v>
      </c>
      <c r="E3" s="95">
        <v>0.53500000000000003</v>
      </c>
      <c r="F3" s="96">
        <v>0.59799999999999998</v>
      </c>
      <c r="G3" s="94">
        <v>0.27900000000000003</v>
      </c>
      <c r="H3" s="95">
        <v>0.19</v>
      </c>
      <c r="I3" s="95">
        <v>1.4999999999999999E-2</v>
      </c>
      <c r="J3" s="96">
        <v>1.7999999999999999E-2</v>
      </c>
      <c r="K3" s="97">
        <v>1170</v>
      </c>
      <c r="L3" s="2"/>
      <c r="M3" s="2"/>
    </row>
    <row r="4" spans="1:13" x14ac:dyDescent="0.2">
      <c r="A4" s="89">
        <v>2014</v>
      </c>
      <c r="B4" s="81">
        <f>B3</f>
        <v>0.52700000000000002</v>
      </c>
      <c r="C4" s="82">
        <f>C3</f>
        <v>0.56999999999999995</v>
      </c>
      <c r="D4" s="82">
        <f>D3</f>
        <v>0.35</v>
      </c>
      <c r="E4" s="82">
        <f>E3</f>
        <v>0.53500000000000003</v>
      </c>
      <c r="F4" s="83">
        <f>F3</f>
        <v>0.59799999999999998</v>
      </c>
      <c r="G4" s="81">
        <v>0.28499999999999998</v>
      </c>
      <c r="H4" s="82">
        <v>0.19500000000000001</v>
      </c>
      <c r="I4" s="82">
        <v>1.4E-2</v>
      </c>
      <c r="J4" s="83">
        <v>1.9E-2</v>
      </c>
      <c r="K4" s="91">
        <v>1253</v>
      </c>
      <c r="L4" s="2"/>
      <c r="M4" s="2"/>
    </row>
    <row r="5" spans="1:13" x14ac:dyDescent="0.2">
      <c r="A5" s="89">
        <v>2015</v>
      </c>
      <c r="B5" s="81">
        <v>0.55900000000000005</v>
      </c>
      <c r="C5" s="82">
        <v>0.59599999999999997</v>
      </c>
      <c r="D5" s="82">
        <v>0.36099999999999999</v>
      </c>
      <c r="E5" s="82">
        <v>0.55200000000000005</v>
      </c>
      <c r="F5" s="83">
        <v>0.59799999999999998</v>
      </c>
      <c r="G5" s="81">
        <v>0.29799999999999999</v>
      </c>
      <c r="H5" s="82">
        <f t="shared" ref="H5:H11" si="0">H4</f>
        <v>0.19500000000000001</v>
      </c>
      <c r="I5" s="82">
        <f t="shared" ref="I5:I11" si="1">I4</f>
        <v>1.4E-2</v>
      </c>
      <c r="J5" s="83">
        <v>2.5999999999999999E-2</v>
      </c>
      <c r="K5" s="91">
        <v>1366</v>
      </c>
      <c r="L5" s="2"/>
      <c r="M5" s="2"/>
    </row>
    <row r="6" spans="1:13" x14ac:dyDescent="0.2">
      <c r="A6" s="89">
        <v>2016</v>
      </c>
      <c r="B6" s="81">
        <v>0.57399999999999995</v>
      </c>
      <c r="C6" s="82">
        <v>0.61399999999999999</v>
      </c>
      <c r="D6" s="82">
        <v>0.34820000000000001</v>
      </c>
      <c r="E6" s="82">
        <v>0.53920000000000001</v>
      </c>
      <c r="F6" s="83">
        <v>0.61799999999999999</v>
      </c>
      <c r="G6" s="81">
        <v>0.3</v>
      </c>
      <c r="H6" s="82">
        <v>0.21299999999999999</v>
      </c>
      <c r="I6" s="82">
        <v>1.4999999999999999E-2</v>
      </c>
      <c r="J6" s="83">
        <v>0.03</v>
      </c>
      <c r="K6" s="91">
        <v>1489</v>
      </c>
      <c r="L6" s="2"/>
      <c r="M6" s="2"/>
    </row>
    <row r="7" spans="1:13" x14ac:dyDescent="0.2">
      <c r="A7" s="89">
        <v>2017</v>
      </c>
      <c r="B7" s="81">
        <v>0.57799999999999996</v>
      </c>
      <c r="C7" s="82">
        <v>0.61799999999999999</v>
      </c>
      <c r="D7" s="82">
        <f t="shared" ref="D7:D11" si="2">D6</f>
        <v>0.34820000000000001</v>
      </c>
      <c r="E7" s="82">
        <f t="shared" ref="E7:E11" si="3">E6</f>
        <v>0.53920000000000001</v>
      </c>
      <c r="F7" s="83">
        <v>0.63800000000000001</v>
      </c>
      <c r="G7" s="81">
        <f t="shared" ref="G7:G11" si="4">G6</f>
        <v>0.3</v>
      </c>
      <c r="H7" s="82">
        <f t="shared" si="0"/>
        <v>0.21299999999999999</v>
      </c>
      <c r="I7" s="82">
        <f t="shared" si="1"/>
        <v>1.4999999999999999E-2</v>
      </c>
      <c r="J7" s="83">
        <f t="shared" ref="J7:J11" si="5">J6</f>
        <v>0.03</v>
      </c>
      <c r="K7" s="91">
        <f t="shared" ref="K7:K11" si="6">ROUND(K6*1.08,2)</f>
        <v>1608.12</v>
      </c>
      <c r="L7" s="2"/>
      <c r="M7" s="2"/>
    </row>
    <row r="8" spans="1:13" x14ac:dyDescent="0.2">
      <c r="A8" s="89">
        <v>2018</v>
      </c>
      <c r="B8" s="81">
        <f t="shared" ref="B6:B11" si="7">B7</f>
        <v>0.57799999999999996</v>
      </c>
      <c r="C8" s="82">
        <f t="shared" ref="C6:C11" si="8">C7</f>
        <v>0.61799999999999999</v>
      </c>
      <c r="D8" s="82">
        <f t="shared" si="2"/>
        <v>0.34820000000000001</v>
      </c>
      <c r="E8" s="82">
        <f t="shared" si="3"/>
        <v>0.53920000000000001</v>
      </c>
      <c r="F8" s="83">
        <v>0.65800000000000003</v>
      </c>
      <c r="G8" s="81">
        <f t="shared" si="4"/>
        <v>0.3</v>
      </c>
      <c r="H8" s="82">
        <f t="shared" si="0"/>
        <v>0.21299999999999999</v>
      </c>
      <c r="I8" s="82">
        <f t="shared" si="1"/>
        <v>1.4999999999999999E-2</v>
      </c>
      <c r="J8" s="83">
        <f t="shared" si="5"/>
        <v>0.03</v>
      </c>
      <c r="K8" s="91">
        <f t="shared" si="6"/>
        <v>1736.77</v>
      </c>
      <c r="L8" s="2"/>
      <c r="M8" s="2"/>
    </row>
    <row r="9" spans="1:13" x14ac:dyDescent="0.2">
      <c r="A9" s="89">
        <v>2019</v>
      </c>
      <c r="B9" s="81">
        <f t="shared" si="7"/>
        <v>0.57799999999999996</v>
      </c>
      <c r="C9" s="82">
        <f t="shared" si="8"/>
        <v>0.61799999999999999</v>
      </c>
      <c r="D9" s="82">
        <f t="shared" si="2"/>
        <v>0.34820000000000001</v>
      </c>
      <c r="E9" s="82">
        <f t="shared" si="3"/>
        <v>0.53920000000000001</v>
      </c>
      <c r="F9" s="83">
        <f>F8</f>
        <v>0.65800000000000003</v>
      </c>
      <c r="G9" s="81">
        <f t="shared" si="4"/>
        <v>0.3</v>
      </c>
      <c r="H9" s="82">
        <f t="shared" si="0"/>
        <v>0.21299999999999999</v>
      </c>
      <c r="I9" s="82">
        <f t="shared" si="1"/>
        <v>1.4999999999999999E-2</v>
      </c>
      <c r="J9" s="83">
        <f t="shared" si="5"/>
        <v>0.03</v>
      </c>
      <c r="K9" s="91">
        <f t="shared" si="6"/>
        <v>1875.71</v>
      </c>
      <c r="L9" s="2"/>
      <c r="M9" s="2"/>
    </row>
    <row r="10" spans="1:13" x14ac:dyDescent="0.2">
      <c r="A10" s="89">
        <v>2020</v>
      </c>
      <c r="B10" s="81">
        <f t="shared" si="7"/>
        <v>0.57799999999999996</v>
      </c>
      <c r="C10" s="82">
        <f t="shared" si="8"/>
        <v>0.61799999999999999</v>
      </c>
      <c r="D10" s="82">
        <f t="shared" si="2"/>
        <v>0.34820000000000001</v>
      </c>
      <c r="E10" s="82">
        <f t="shared" si="3"/>
        <v>0.53920000000000001</v>
      </c>
      <c r="F10" s="83">
        <f>F9</f>
        <v>0.65800000000000003</v>
      </c>
      <c r="G10" s="81">
        <f t="shared" si="4"/>
        <v>0.3</v>
      </c>
      <c r="H10" s="82">
        <f t="shared" si="0"/>
        <v>0.21299999999999999</v>
      </c>
      <c r="I10" s="82">
        <f t="shared" si="1"/>
        <v>1.4999999999999999E-2</v>
      </c>
      <c r="J10" s="83">
        <f t="shared" si="5"/>
        <v>0.03</v>
      </c>
      <c r="K10" s="91">
        <f t="shared" si="6"/>
        <v>2025.77</v>
      </c>
      <c r="L10" s="2"/>
      <c r="M10" s="2"/>
    </row>
    <row r="11" spans="1:13" ht="13.5" thickBot="1" x14ac:dyDescent="0.25">
      <c r="A11" s="90">
        <v>2021</v>
      </c>
      <c r="B11" s="84">
        <f t="shared" si="7"/>
        <v>0.57799999999999996</v>
      </c>
      <c r="C11" s="85">
        <f t="shared" si="8"/>
        <v>0.61799999999999999</v>
      </c>
      <c r="D11" s="85">
        <f t="shared" si="2"/>
        <v>0.34820000000000001</v>
      </c>
      <c r="E11" s="85">
        <f t="shared" si="3"/>
        <v>0.53920000000000001</v>
      </c>
      <c r="F11" s="86">
        <f>F10</f>
        <v>0.65800000000000003</v>
      </c>
      <c r="G11" s="84">
        <f t="shared" si="4"/>
        <v>0.3</v>
      </c>
      <c r="H11" s="85">
        <f t="shared" si="0"/>
        <v>0.21299999999999999</v>
      </c>
      <c r="I11" s="85">
        <f t="shared" si="1"/>
        <v>1.4999999999999999E-2</v>
      </c>
      <c r="J11" s="86">
        <f t="shared" si="5"/>
        <v>0.03</v>
      </c>
      <c r="K11" s="92">
        <f t="shared" si="6"/>
        <v>2187.83</v>
      </c>
      <c r="L11" s="2"/>
      <c r="M11" s="2"/>
    </row>
  </sheetData>
  <mergeCells count="2">
    <mergeCell ref="B1:F1"/>
    <mergeCell ref="G1:J1"/>
  </mergeCells>
  <phoneticPr fontId="7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V265"/>
  <sheetViews>
    <sheetView topLeftCell="B37" zoomScaleNormal="100" workbookViewId="0">
      <selection activeCell="L9" sqref="L9:Q9"/>
    </sheetView>
  </sheetViews>
  <sheetFormatPr defaultRowHeight="12.75" x14ac:dyDescent="0.2"/>
  <cols>
    <col min="1" max="1" width="9.140625" style="119"/>
    <col min="2" max="2" width="1.42578125" style="119" customWidth="1"/>
    <col min="3" max="3" width="3.28515625" style="119" customWidth="1"/>
    <col min="4" max="4" width="0.7109375" style="119" customWidth="1"/>
    <col min="5" max="5" width="3.28515625" style="119" customWidth="1"/>
    <col min="6" max="6" width="9.140625" style="119"/>
    <col min="7" max="7" width="11.85546875" style="119" customWidth="1"/>
    <col min="8" max="9" width="12.7109375" style="119" customWidth="1"/>
    <col min="10" max="10" width="9.140625" style="119"/>
    <col min="11" max="11" width="2.28515625" style="119" customWidth="1"/>
    <col min="12" max="12" width="1.85546875" style="119" customWidth="1"/>
    <col min="13" max="13" width="15.42578125" style="119" customWidth="1"/>
    <col min="14" max="14" width="0.7109375" style="119" customWidth="1"/>
    <col min="15" max="15" width="2.85546875" style="119" customWidth="1"/>
    <col min="16" max="16" width="2.140625" style="119" customWidth="1"/>
    <col min="17" max="17" width="3.28515625" style="119" customWidth="1"/>
    <col min="18" max="18" width="18.42578125" style="119" customWidth="1"/>
    <col min="19" max="19" width="3.42578125" style="119" customWidth="1"/>
    <col min="20" max="21" width="2.140625" style="119" customWidth="1"/>
    <col min="22" max="22" width="4.28515625" style="119" customWidth="1"/>
    <col min="23" max="28" width="2.140625" style="119" customWidth="1"/>
    <col min="29" max="29" width="3.28515625" style="119" customWidth="1"/>
    <col min="30" max="30" width="2.140625" style="119" customWidth="1"/>
    <col min="31" max="31" width="20.140625" style="119" customWidth="1"/>
    <col min="32" max="16384" width="9.140625" style="119"/>
  </cols>
  <sheetData>
    <row r="1" spans="2:31" s="105" customFormat="1" x14ac:dyDescent="0.2">
      <c r="B1" s="320" t="s">
        <v>120</v>
      </c>
      <c r="C1" s="301"/>
      <c r="D1" s="301"/>
      <c r="E1" s="301"/>
      <c r="F1" s="301"/>
      <c r="G1" s="301"/>
      <c r="H1" s="301"/>
      <c r="I1" s="301"/>
      <c r="J1" s="103"/>
      <c r="K1" s="103"/>
      <c r="L1" s="103"/>
      <c r="M1" s="103"/>
      <c r="N1" s="103"/>
      <c r="O1" s="103"/>
      <c r="P1" s="104"/>
      <c r="Q1" s="315" t="s">
        <v>121</v>
      </c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7"/>
    </row>
    <row r="2" spans="2:31" s="105" customFormat="1" x14ac:dyDescent="0.2">
      <c r="B2" s="321" t="s">
        <v>122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106"/>
      <c r="O2" s="106"/>
      <c r="P2" s="107"/>
      <c r="Q2" s="108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10"/>
    </row>
    <row r="3" spans="2:31" ht="3" customHeight="1" x14ac:dyDescent="0.2">
      <c r="B3" s="111"/>
      <c r="C3" s="112"/>
      <c r="D3" s="112"/>
      <c r="E3" s="112"/>
      <c r="F3" s="112"/>
      <c r="G3" s="112"/>
      <c r="H3" s="112"/>
      <c r="I3" s="113"/>
      <c r="J3" s="114"/>
      <c r="K3" s="114"/>
      <c r="L3" s="114"/>
      <c r="M3" s="114"/>
      <c r="N3" s="114"/>
      <c r="O3" s="114"/>
      <c r="P3" s="115"/>
      <c r="Q3" s="116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8"/>
    </row>
    <row r="4" spans="2:31" x14ac:dyDescent="0.2">
      <c r="B4" s="303" t="s">
        <v>123</v>
      </c>
      <c r="C4" s="304"/>
      <c r="D4" s="304"/>
      <c r="E4" s="304"/>
      <c r="F4" s="304"/>
      <c r="G4" s="304"/>
      <c r="H4" s="304"/>
      <c r="I4" s="305"/>
      <c r="J4" s="114"/>
      <c r="K4" s="114"/>
      <c r="L4" s="114"/>
      <c r="M4" s="114"/>
      <c r="N4" s="114"/>
      <c r="O4" s="114"/>
      <c r="P4" s="115"/>
      <c r="Q4" s="116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8"/>
    </row>
    <row r="5" spans="2:31" x14ac:dyDescent="0.2">
      <c r="B5" s="309"/>
      <c r="C5" s="310"/>
      <c r="D5" s="310"/>
      <c r="E5" s="310"/>
      <c r="F5" s="310"/>
      <c r="G5" s="310"/>
      <c r="H5" s="310"/>
      <c r="I5" s="311"/>
      <c r="J5" s="114"/>
      <c r="K5" s="114"/>
      <c r="L5" s="114"/>
      <c r="M5" s="114"/>
      <c r="N5" s="114"/>
      <c r="O5" s="114"/>
      <c r="P5" s="115"/>
      <c r="Q5" s="116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8"/>
    </row>
    <row r="6" spans="2:31" x14ac:dyDescent="0.2">
      <c r="B6" s="312"/>
      <c r="C6" s="313"/>
      <c r="D6" s="313"/>
      <c r="E6" s="313"/>
      <c r="F6" s="313"/>
      <c r="G6" s="313"/>
      <c r="H6" s="313"/>
      <c r="I6" s="314"/>
      <c r="J6" s="306" t="s">
        <v>311</v>
      </c>
      <c r="K6" s="307"/>
      <c r="L6" s="307"/>
      <c r="M6" s="307"/>
      <c r="N6" s="307"/>
      <c r="O6" s="307"/>
      <c r="P6" s="308"/>
      <c r="Q6" s="122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4"/>
    </row>
    <row r="7" spans="2:31" ht="2.25" customHeight="1" x14ac:dyDescent="0.2"/>
    <row r="8" spans="2:31" x14ac:dyDescent="0.2">
      <c r="B8" s="282" t="s">
        <v>124</v>
      </c>
      <c r="C8" s="283"/>
      <c r="D8" s="283"/>
      <c r="E8" s="283"/>
      <c r="F8" s="283"/>
      <c r="G8" s="283"/>
      <c r="H8" s="283"/>
      <c r="I8" s="283"/>
      <c r="J8" s="283"/>
      <c r="K8" s="284"/>
      <c r="L8" s="282" t="s">
        <v>125</v>
      </c>
      <c r="M8" s="283"/>
      <c r="N8" s="283"/>
      <c r="O8" s="283"/>
      <c r="P8" s="283"/>
      <c r="Q8" s="283"/>
      <c r="R8" s="282" t="s">
        <v>126</v>
      </c>
      <c r="S8" s="283"/>
      <c r="T8" s="283"/>
      <c r="U8" s="283"/>
      <c r="V8" s="301"/>
      <c r="W8" s="301"/>
      <c r="X8" s="301"/>
      <c r="Y8" s="301"/>
      <c r="Z8" s="301"/>
      <c r="AA8" s="301"/>
      <c r="AB8" s="301"/>
      <c r="AC8" s="301"/>
      <c r="AD8" s="301"/>
      <c r="AE8" s="302"/>
    </row>
    <row r="9" spans="2:31" x14ac:dyDescent="0.2">
      <c r="B9" s="245" t="str">
        <f>IF([2]General!S3=0,"",[2]General!S3)</f>
        <v/>
      </c>
      <c r="C9" s="246"/>
      <c r="D9" s="246"/>
      <c r="E9" s="246"/>
      <c r="F9" s="246"/>
      <c r="G9" s="246"/>
      <c r="H9" s="246"/>
      <c r="I9" s="246"/>
      <c r="J9" s="246"/>
      <c r="K9" s="258"/>
      <c r="L9" s="255"/>
      <c r="M9" s="256"/>
      <c r="N9" s="256"/>
      <c r="O9" s="256"/>
      <c r="P9" s="256"/>
      <c r="Q9" s="256"/>
      <c r="R9" s="247" t="str">
        <f>[2]General!V3</f>
        <v/>
      </c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51"/>
    </row>
    <row r="10" spans="2:31" x14ac:dyDescent="0.2">
      <c r="B10" s="282" t="s">
        <v>127</v>
      </c>
      <c r="C10" s="283"/>
      <c r="D10" s="283"/>
      <c r="E10" s="283"/>
      <c r="F10" s="283"/>
      <c r="G10" s="283"/>
      <c r="H10" s="283"/>
      <c r="I10" s="283"/>
      <c r="J10" s="283"/>
      <c r="K10" s="284"/>
      <c r="L10" s="282" t="s">
        <v>128</v>
      </c>
      <c r="M10" s="283"/>
      <c r="N10" s="283"/>
      <c r="O10" s="283"/>
      <c r="P10" s="283"/>
      <c r="Q10" s="283"/>
      <c r="R10" s="247" t="s">
        <v>129</v>
      </c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51"/>
    </row>
    <row r="11" spans="2:31" x14ac:dyDescent="0.2">
      <c r="B11" s="245" t="s">
        <v>323</v>
      </c>
      <c r="C11" s="246"/>
      <c r="D11" s="246"/>
      <c r="E11" s="246"/>
      <c r="F11" s="246"/>
      <c r="G11" s="246"/>
      <c r="H11" s="246"/>
      <c r="I11" s="246"/>
      <c r="J11" s="246"/>
      <c r="K11" s="258"/>
      <c r="L11" s="255"/>
      <c r="M11" s="256"/>
      <c r="N11" s="256"/>
      <c r="O11" s="256"/>
      <c r="P11" s="256"/>
      <c r="Q11" s="256"/>
      <c r="R11" s="245" t="str">
        <f>[2]General!W3</f>
        <v/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58"/>
    </row>
    <row r="12" spans="2:31" x14ac:dyDescent="0.2">
      <c r="B12" s="282" t="s">
        <v>130</v>
      </c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4"/>
      <c r="R12" s="282" t="s">
        <v>131</v>
      </c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4"/>
    </row>
    <row r="13" spans="2:31" x14ac:dyDescent="0.2">
      <c r="B13" s="245" t="str">
        <f>[2]General!Y3</f>
        <v>Materials Science &amp; Engineering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58"/>
      <c r="R13" s="245">
        <f>[2]General!Z3</f>
        <v>180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58"/>
    </row>
    <row r="14" spans="2:31" x14ac:dyDescent="0.2">
      <c r="B14" s="282" t="s">
        <v>132</v>
      </c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4"/>
    </row>
    <row r="15" spans="2:31" x14ac:dyDescent="0.2">
      <c r="B15" s="247" t="str">
        <f>[2]General!T15</f>
        <v/>
      </c>
      <c r="C15" s="244"/>
      <c r="D15" s="244"/>
      <c r="E15" s="244"/>
      <c r="F15" s="244"/>
      <c r="G15" s="244"/>
      <c r="H15" s="244" t="str">
        <f>[2]General!U15</f>
        <v/>
      </c>
      <c r="I15" s="244"/>
      <c r="J15" s="244" t="str">
        <f>[2]General!V15</f>
        <v/>
      </c>
      <c r="K15" s="244"/>
      <c r="L15" s="244"/>
      <c r="M15" s="244"/>
      <c r="N15" s="244" t="str">
        <f>[2]General!W15</f>
        <v/>
      </c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125"/>
      <c r="AD15" s="125"/>
      <c r="AE15" s="126"/>
    </row>
    <row r="16" spans="2:31" x14ac:dyDescent="0.2">
      <c r="B16" s="245" t="str">
        <f>[2]General!T16</f>
        <v/>
      </c>
      <c r="C16" s="246"/>
      <c r="D16" s="246"/>
      <c r="E16" s="246"/>
      <c r="F16" s="246"/>
      <c r="G16" s="246"/>
      <c r="H16" s="246" t="str">
        <f>[2]General!U16</f>
        <v/>
      </c>
      <c r="I16" s="246"/>
      <c r="J16" s="244" t="str">
        <f>[2]General!V16</f>
        <v/>
      </c>
      <c r="K16" s="244"/>
      <c r="L16" s="244"/>
      <c r="M16" s="244"/>
      <c r="N16" s="244" t="str">
        <f>[2]General!W16</f>
        <v/>
      </c>
      <c r="O16" s="244"/>
      <c r="P16" s="244"/>
      <c r="Q16" s="244"/>
      <c r="R16" s="244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127"/>
      <c r="AD16" s="127"/>
      <c r="AE16" s="128"/>
    </row>
    <row r="17" spans="2:31" x14ac:dyDescent="0.2">
      <c r="B17" s="282" t="s">
        <v>133</v>
      </c>
      <c r="C17" s="283"/>
      <c r="D17" s="283"/>
      <c r="E17" s="283"/>
      <c r="F17" s="283"/>
      <c r="G17" s="283"/>
      <c r="H17" s="283"/>
      <c r="I17" s="283"/>
      <c r="J17" s="283"/>
      <c r="K17" s="284"/>
      <c r="L17" s="282" t="s">
        <v>125</v>
      </c>
      <c r="M17" s="283"/>
      <c r="N17" s="283"/>
      <c r="O17" s="283"/>
      <c r="P17" s="283"/>
      <c r="Q17" s="284"/>
      <c r="R17" s="282" t="s">
        <v>126</v>
      </c>
      <c r="S17" s="283"/>
      <c r="T17" s="283"/>
      <c r="U17" s="283"/>
      <c r="V17" s="301"/>
      <c r="W17" s="301"/>
      <c r="X17" s="301"/>
      <c r="Y17" s="301"/>
      <c r="Z17" s="301"/>
      <c r="AA17" s="301"/>
      <c r="AB17" s="301"/>
      <c r="AC17" s="301"/>
      <c r="AD17" s="301"/>
      <c r="AE17" s="302"/>
    </row>
    <row r="18" spans="2:31" x14ac:dyDescent="0.2">
      <c r="B18" s="245" t="str">
        <f>IF([2]Info!B9="","",[2]Info!B9)</f>
        <v/>
      </c>
      <c r="C18" s="246"/>
      <c r="D18" s="246"/>
      <c r="E18" s="246"/>
      <c r="F18" s="246"/>
      <c r="G18" s="246"/>
      <c r="H18" s="246"/>
      <c r="I18" s="246"/>
      <c r="J18" s="246"/>
      <c r="K18" s="258"/>
      <c r="L18" s="255" t="str">
        <f>IF(B18="","",VLOOKUP(B18,[2]General!A47:C51,3,FALSE))</f>
        <v/>
      </c>
      <c r="M18" s="256"/>
      <c r="N18" s="256"/>
      <c r="O18" s="256"/>
      <c r="P18" s="256"/>
      <c r="Q18" s="257"/>
      <c r="R18" s="247" t="str">
        <f>IF(B18="","801 Ferst Drive, N.W.",VLOOKUP(B18,[2]General!A47:E51,5,FALSE))</f>
        <v>801 Ferst Drive, N.W.</v>
      </c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51"/>
    </row>
    <row r="19" spans="2:31" x14ac:dyDescent="0.2">
      <c r="B19" s="282" t="s">
        <v>127</v>
      </c>
      <c r="C19" s="283"/>
      <c r="D19" s="283"/>
      <c r="E19" s="283"/>
      <c r="F19" s="283"/>
      <c r="G19" s="283"/>
      <c r="H19" s="283"/>
      <c r="I19" s="283"/>
      <c r="J19" s="283"/>
      <c r="K19" s="284"/>
      <c r="L19" s="282" t="s">
        <v>128</v>
      </c>
      <c r="M19" s="283"/>
      <c r="N19" s="283"/>
      <c r="O19" s="283"/>
      <c r="P19" s="283"/>
      <c r="Q19" s="283"/>
      <c r="R19" s="247" t="str">
        <f>R10</f>
        <v>Atlanta, Georgia 30332</v>
      </c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51"/>
    </row>
    <row r="20" spans="2:31" x14ac:dyDescent="0.2">
      <c r="B20" s="245" t="str">
        <f>IF(B18="","",VLOOKUP(B18,[2]General!A47:B51,2,FALSE))</f>
        <v/>
      </c>
      <c r="C20" s="246"/>
      <c r="D20" s="246"/>
      <c r="E20" s="246"/>
      <c r="F20" s="246"/>
      <c r="G20" s="246"/>
      <c r="H20" s="246"/>
      <c r="I20" s="246"/>
      <c r="J20" s="246"/>
      <c r="K20" s="258"/>
      <c r="L20" s="255">
        <v>4048948780</v>
      </c>
      <c r="M20" s="256"/>
      <c r="N20" s="256"/>
      <c r="O20" s="256"/>
      <c r="P20" s="256"/>
      <c r="Q20" s="256"/>
      <c r="R20" s="245" t="str">
        <f>IF(B18="","Mail Code 0295",VLOOKUP(B18,[2]General!A47:G51,7,FALSE))</f>
        <v>Mail Code 0295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58"/>
    </row>
    <row r="21" spans="2:31" ht="2.25" customHeight="1" x14ac:dyDescent="0.2"/>
    <row r="22" spans="2:31" ht="3.75" customHeight="1" x14ac:dyDescent="0.2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2:31" x14ac:dyDescent="0.2">
      <c r="B23" s="323" t="s">
        <v>134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</row>
    <row r="24" spans="2:31" ht="2.25" customHeight="1" x14ac:dyDescent="0.2">
      <c r="B24" s="131"/>
      <c r="C24" s="131"/>
      <c r="D24" s="131"/>
      <c r="E24" s="131"/>
      <c r="F24" s="131"/>
      <c r="G24" s="131"/>
      <c r="H24" s="131"/>
      <c r="I24" s="131"/>
      <c r="J24" s="130"/>
      <c r="K24" s="130"/>
      <c r="L24" s="130"/>
      <c r="M24" s="130"/>
      <c r="N24" s="130"/>
      <c r="O24" s="130"/>
      <c r="P24" s="130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</row>
    <row r="25" spans="2:31" x14ac:dyDescent="0.2">
      <c r="B25" s="331" t="s">
        <v>135</v>
      </c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3"/>
    </row>
    <row r="26" spans="2:31" x14ac:dyDescent="0.2">
      <c r="B26" s="334" t="str">
        <f>IF([2]Info!M5="","",[2]Info!M5)</f>
        <v/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6"/>
    </row>
    <row r="27" spans="2:31" x14ac:dyDescent="0.2">
      <c r="B27" s="282" t="s">
        <v>136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4"/>
    </row>
    <row r="28" spans="2:31" x14ac:dyDescent="0.2">
      <c r="B28" s="132"/>
      <c r="C28" s="133" t="str">
        <f>IF(D28=[2]Info!$G$9,"x","")</f>
        <v/>
      </c>
      <c r="D28" s="275" t="s">
        <v>137</v>
      </c>
      <c r="E28" s="276"/>
      <c r="F28" s="276"/>
      <c r="G28" s="276"/>
      <c r="H28" s="276"/>
      <c r="I28" s="114"/>
      <c r="J28" s="114"/>
      <c r="K28" s="114"/>
      <c r="L28" s="133" t="str">
        <f>IF(M28=[2]Info!$G$9,"x","")</f>
        <v/>
      </c>
      <c r="M28" s="275" t="s">
        <v>138</v>
      </c>
      <c r="N28" s="276"/>
      <c r="O28" s="276"/>
      <c r="P28" s="276"/>
      <c r="Q28" s="276"/>
      <c r="R28" s="276"/>
      <c r="S28" s="281" t="str">
        <f>IF(L28="x",[2]Info!$L$9,"")</f>
        <v/>
      </c>
      <c r="T28" s="281"/>
      <c r="U28" s="281"/>
      <c r="V28" s="281"/>
      <c r="W28" s="281"/>
      <c r="X28" s="135"/>
      <c r="Y28" s="135"/>
      <c r="Z28" s="135"/>
      <c r="AA28" s="135"/>
      <c r="AB28" s="135"/>
      <c r="AC28" s="135"/>
      <c r="AD28" s="135"/>
      <c r="AE28" s="136"/>
    </row>
    <row r="29" spans="2:31" ht="1.5" customHeight="1" x14ac:dyDescent="0.2">
      <c r="B29" s="132"/>
      <c r="C29" s="137"/>
      <c r="D29" s="138"/>
      <c r="E29" s="138"/>
      <c r="F29" s="134"/>
      <c r="G29" s="134"/>
      <c r="H29" s="134"/>
      <c r="I29" s="114"/>
      <c r="J29" s="114"/>
      <c r="K29" s="114"/>
      <c r="L29" s="139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36"/>
    </row>
    <row r="30" spans="2:31" x14ac:dyDescent="0.2">
      <c r="B30" s="132"/>
      <c r="C30" s="133" t="str">
        <f>IF(D30=[2]Info!$G$9,"x","")</f>
        <v/>
      </c>
      <c r="D30" s="275" t="s">
        <v>139</v>
      </c>
      <c r="E30" s="276"/>
      <c r="F30" s="276"/>
      <c r="G30" s="276"/>
      <c r="H30" s="276"/>
      <c r="I30" s="281" t="str">
        <f>IF(C30="x",[2]Info!$L$9,"")</f>
        <v/>
      </c>
      <c r="J30" s="281"/>
      <c r="K30" s="114"/>
      <c r="L30" s="133" t="str">
        <f>IF(M30=[2]Info!$G$9,"x","")</f>
        <v/>
      </c>
      <c r="M30" s="275" t="s">
        <v>140</v>
      </c>
      <c r="N30" s="276"/>
      <c r="O30" s="276"/>
      <c r="P30" s="276"/>
      <c r="Q30" s="276"/>
      <c r="R30" s="276"/>
      <c r="S30" s="281" t="str">
        <f>IF(L30="x",[2]Info!$L$9,"")</f>
        <v/>
      </c>
      <c r="T30" s="281"/>
      <c r="U30" s="281"/>
      <c r="V30" s="281"/>
      <c r="W30" s="281"/>
      <c r="X30" s="135"/>
      <c r="Y30" s="135"/>
      <c r="Z30" s="135"/>
      <c r="AA30" s="135"/>
      <c r="AB30" s="135"/>
      <c r="AC30" s="135"/>
      <c r="AD30" s="135"/>
      <c r="AE30" s="136"/>
    </row>
    <row r="31" spans="2:31" ht="1.5" customHeight="1" x14ac:dyDescent="0.2">
      <c r="B31" s="132"/>
      <c r="C31" s="137"/>
      <c r="D31" s="138"/>
      <c r="E31" s="138"/>
      <c r="F31" s="134"/>
      <c r="G31" s="134"/>
      <c r="H31" s="13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5"/>
    </row>
    <row r="32" spans="2:31" x14ac:dyDescent="0.2">
      <c r="B32" s="141"/>
      <c r="C32" s="133" t="str">
        <f>IF(D32=[2]Info!$G$9,"x","")</f>
        <v/>
      </c>
      <c r="D32" s="275" t="s">
        <v>141</v>
      </c>
      <c r="E32" s="276"/>
      <c r="F32" s="276"/>
      <c r="G32" s="276"/>
      <c r="H32" s="276"/>
      <c r="I32" s="281" t="str">
        <f>IF(C32="x",[2]Info!$L$9,"")</f>
        <v/>
      </c>
      <c r="J32" s="281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5"/>
    </row>
    <row r="33" spans="2:31" ht="1.5" customHeight="1" x14ac:dyDescent="0.2">
      <c r="B33" s="132"/>
      <c r="C33" s="142"/>
      <c r="D33" s="143"/>
      <c r="E33" s="143"/>
      <c r="F33" s="134"/>
      <c r="G33" s="134"/>
      <c r="H33" s="13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5"/>
    </row>
    <row r="34" spans="2:31" x14ac:dyDescent="0.2">
      <c r="B34" s="278" t="s">
        <v>142</v>
      </c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121" t="s">
        <v>110</v>
      </c>
      <c r="T34" s="144"/>
      <c r="U34" s="139"/>
      <c r="V34" s="121" t="s">
        <v>111</v>
      </c>
      <c r="W34" s="144"/>
      <c r="X34" s="139"/>
      <c r="Y34" s="139"/>
      <c r="Z34" s="139"/>
      <c r="AA34" s="139"/>
      <c r="AB34" s="139"/>
      <c r="AC34" s="139"/>
      <c r="AD34" s="139"/>
      <c r="AE34" s="115"/>
    </row>
    <row r="35" spans="2:31" ht="1.5" customHeight="1" x14ac:dyDescent="0.2">
      <c r="B35" s="132"/>
      <c r="C35" s="143"/>
      <c r="D35" s="143"/>
      <c r="E35" s="143"/>
      <c r="F35" s="134"/>
      <c r="G35" s="134"/>
      <c r="H35" s="13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5"/>
    </row>
    <row r="36" spans="2:31" x14ac:dyDescent="0.2">
      <c r="B36" s="141"/>
      <c r="C36" s="144"/>
      <c r="D36" s="275" t="s">
        <v>143</v>
      </c>
      <c r="E36" s="276"/>
      <c r="F36" s="276"/>
      <c r="G36" s="276"/>
      <c r="H36" s="276"/>
      <c r="I36" s="276"/>
      <c r="J36" s="276"/>
      <c r="K36" s="281" t="str">
        <f>IF([2]Info!R7="","",[2]Info!R7)</f>
        <v/>
      </c>
      <c r="L36" s="281"/>
      <c r="M36" s="281"/>
      <c r="N36" s="145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5"/>
    </row>
    <row r="37" spans="2:31" ht="1.5" customHeight="1" x14ac:dyDescent="0.2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8"/>
    </row>
    <row r="38" spans="2:31" ht="15" customHeight="1" x14ac:dyDescent="0.2">
      <c r="B38" s="282" t="s">
        <v>144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4"/>
      <c r="N38" s="282" t="s">
        <v>145</v>
      </c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4"/>
    </row>
    <row r="39" spans="2:31" x14ac:dyDescent="0.2">
      <c r="B39" s="132"/>
      <c r="C39" s="133" t="str">
        <f>IF(C45="x","","x")</f>
        <v>x</v>
      </c>
      <c r="D39" s="149"/>
      <c r="E39" s="276" t="s">
        <v>146</v>
      </c>
      <c r="F39" s="276"/>
      <c r="G39" s="276"/>
      <c r="H39" s="276"/>
      <c r="I39" s="276"/>
      <c r="J39" s="276"/>
      <c r="K39" s="276"/>
      <c r="L39" s="139"/>
      <c r="M39" s="150"/>
      <c r="N39" s="120"/>
      <c r="O39" s="121" t="s">
        <v>110</v>
      </c>
      <c r="P39" s="121"/>
      <c r="Q39" s="121" t="s">
        <v>111</v>
      </c>
      <c r="R39" s="151"/>
      <c r="S39" s="135"/>
      <c r="T39" s="135"/>
      <c r="U39" s="135"/>
      <c r="V39" s="140"/>
      <c r="W39" s="140"/>
      <c r="X39" s="140"/>
      <c r="Y39" s="140"/>
      <c r="Z39" s="140"/>
      <c r="AA39" s="140"/>
      <c r="AB39" s="140"/>
      <c r="AC39" s="140"/>
      <c r="AD39" s="140"/>
      <c r="AE39" s="136"/>
    </row>
    <row r="40" spans="2:31" ht="1.5" customHeight="1" x14ac:dyDescent="0.2">
      <c r="B40" s="132"/>
      <c r="C40" s="137"/>
      <c r="D40" s="138"/>
      <c r="E40" s="138"/>
      <c r="F40" s="134"/>
      <c r="G40" s="134"/>
      <c r="H40" s="134"/>
      <c r="I40" s="114"/>
      <c r="J40" s="114"/>
      <c r="K40" s="114"/>
      <c r="L40" s="139"/>
      <c r="M40" s="136"/>
      <c r="N40" s="152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36"/>
    </row>
    <row r="41" spans="2:31" x14ac:dyDescent="0.2">
      <c r="B41" s="132"/>
      <c r="C41" s="133"/>
      <c r="D41" s="149"/>
      <c r="E41" s="276" t="s">
        <v>147</v>
      </c>
      <c r="F41" s="276"/>
      <c r="G41" s="276"/>
      <c r="H41" s="276"/>
      <c r="I41" s="276"/>
      <c r="J41" s="276"/>
      <c r="K41" s="276"/>
      <c r="L41" s="139"/>
      <c r="M41" s="150"/>
      <c r="N41" s="153"/>
      <c r="O41" s="144" t="str">
        <f>IF([2]Info!D76="Yes","x","")</f>
        <v/>
      </c>
      <c r="P41" s="154"/>
      <c r="Q41" s="144" t="str">
        <f>IF(O41="x","","x")</f>
        <v>x</v>
      </c>
      <c r="R41" s="278" t="s">
        <v>148</v>
      </c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80"/>
    </row>
    <row r="42" spans="2:31" ht="1.5" customHeight="1" x14ac:dyDescent="0.2">
      <c r="B42" s="132"/>
      <c r="C42" s="137"/>
      <c r="D42" s="138"/>
      <c r="E42" s="138"/>
      <c r="F42" s="134"/>
      <c r="G42" s="134"/>
      <c r="H42" s="134"/>
      <c r="I42" s="114"/>
      <c r="J42" s="114"/>
      <c r="K42" s="114"/>
      <c r="L42" s="114"/>
      <c r="M42" s="115"/>
      <c r="N42" s="141"/>
      <c r="O42" s="155"/>
      <c r="P42" s="155"/>
      <c r="Q42" s="155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5"/>
    </row>
    <row r="43" spans="2:31" x14ac:dyDescent="0.2">
      <c r="B43" s="141"/>
      <c r="C43" s="144"/>
      <c r="D43" s="154"/>
      <c r="E43" s="276" t="s">
        <v>149</v>
      </c>
      <c r="F43" s="276"/>
      <c r="G43" s="276"/>
      <c r="H43" s="276"/>
      <c r="I43" s="276"/>
      <c r="J43" s="276"/>
      <c r="K43" s="276"/>
      <c r="L43" s="114"/>
      <c r="M43" s="115"/>
      <c r="N43" s="141"/>
      <c r="O43" s="144" t="str">
        <f>IF([2]Info!K76="Yes","x","")</f>
        <v/>
      </c>
      <c r="P43" s="139"/>
      <c r="Q43" s="144" t="str">
        <f>IF(O43="x","","x")</f>
        <v>x</v>
      </c>
      <c r="R43" s="278" t="s">
        <v>150</v>
      </c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80"/>
    </row>
    <row r="44" spans="2:31" ht="1.5" customHeight="1" x14ac:dyDescent="0.2">
      <c r="B44" s="132"/>
      <c r="C44" s="137"/>
      <c r="D44" s="138"/>
      <c r="E44" s="138"/>
      <c r="F44" s="134"/>
      <c r="G44" s="134"/>
      <c r="H44" s="134"/>
      <c r="I44" s="114"/>
      <c r="J44" s="114"/>
      <c r="K44" s="114"/>
      <c r="L44" s="114"/>
      <c r="M44" s="115"/>
      <c r="N44" s="141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5"/>
    </row>
    <row r="45" spans="2:31" x14ac:dyDescent="0.2">
      <c r="B45" s="141"/>
      <c r="C45" s="144" t="str">
        <f>IF([2]Info!B78="Yes","x","")</f>
        <v/>
      </c>
      <c r="D45" s="154"/>
      <c r="E45" s="276" t="s">
        <v>151</v>
      </c>
      <c r="F45" s="276"/>
      <c r="G45" s="276"/>
      <c r="H45" s="276"/>
      <c r="I45" s="276"/>
      <c r="J45" s="276"/>
      <c r="K45" s="276"/>
      <c r="L45" s="114"/>
      <c r="M45" s="115"/>
      <c r="N45" s="141"/>
      <c r="O45" s="144" t="str">
        <f>IF([2]Info!R76="Yes","x","")</f>
        <v/>
      </c>
      <c r="P45" s="139"/>
      <c r="Q45" s="144" t="str">
        <f>IF(O45="x","","x")</f>
        <v>x</v>
      </c>
      <c r="R45" s="278" t="s">
        <v>152</v>
      </c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80"/>
    </row>
    <row r="46" spans="2:31" x14ac:dyDescent="0.2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8"/>
      <c r="N46" s="146"/>
      <c r="O46" s="147"/>
      <c r="P46" s="147"/>
      <c r="Q46" s="147"/>
      <c r="R46" s="248" t="s">
        <v>153</v>
      </c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9"/>
    </row>
    <row r="47" spans="2:31" x14ac:dyDescent="0.2">
      <c r="B47" s="288" t="s">
        <v>154</v>
      </c>
      <c r="C47" s="289"/>
      <c r="D47" s="289"/>
      <c r="E47" s="289"/>
      <c r="F47" s="289"/>
      <c r="G47" s="289"/>
      <c r="H47" s="289" t="s">
        <v>155</v>
      </c>
      <c r="I47" s="290"/>
      <c r="J47" s="288" t="s">
        <v>156</v>
      </c>
      <c r="K47" s="289"/>
      <c r="L47" s="289"/>
      <c r="M47" s="290"/>
      <c r="N47" s="282" t="s">
        <v>157</v>
      </c>
      <c r="O47" s="283"/>
      <c r="P47" s="283"/>
      <c r="Q47" s="283"/>
      <c r="R47" s="284"/>
      <c r="S47" s="282" t="s">
        <v>158</v>
      </c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4"/>
    </row>
    <row r="48" spans="2:31" x14ac:dyDescent="0.2">
      <c r="B48" s="291">
        <f>'[2]Tt Bud'!Q105</f>
        <v>0</v>
      </c>
      <c r="C48" s="292"/>
      <c r="D48" s="292"/>
      <c r="E48" s="292"/>
      <c r="F48" s="292"/>
      <c r="G48" s="292"/>
      <c r="H48" s="292">
        <f>SUM([2]CSTotal!D44:I44)</f>
        <v>0</v>
      </c>
      <c r="I48" s="293"/>
      <c r="J48" s="285">
        <f>[2]Info!O7</f>
        <v>0</v>
      </c>
      <c r="K48" s="286"/>
      <c r="L48" s="286"/>
      <c r="M48" s="287"/>
      <c r="N48" s="285">
        <f>[2]Info!M7</f>
        <v>0</v>
      </c>
      <c r="O48" s="286"/>
      <c r="P48" s="286"/>
      <c r="Q48" s="286"/>
      <c r="R48" s="287"/>
      <c r="S48" s="271" t="s">
        <v>159</v>
      </c>
      <c r="T48" s="272"/>
      <c r="U48" s="272"/>
      <c r="V48" s="272"/>
      <c r="W48" s="295" t="str">
        <f>IF(SUM([2]Info!B24:B33)=0,"",SUM([2]Info!B24:B33))</f>
        <v/>
      </c>
      <c r="X48" s="296"/>
      <c r="Y48" s="296"/>
      <c r="Z48" s="296"/>
      <c r="AA48" s="296"/>
      <c r="AB48" s="296"/>
      <c r="AC48" s="296"/>
      <c r="AD48" s="296"/>
      <c r="AE48" s="297"/>
    </row>
    <row r="49" spans="2:31" x14ac:dyDescent="0.2">
      <c r="B49" s="282" t="s">
        <v>160</v>
      </c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4"/>
    </row>
    <row r="50" spans="2:31" x14ac:dyDescent="0.2">
      <c r="B50" s="245" t="str">
        <f>IF(B26="","",B26)</f>
        <v/>
      </c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58"/>
    </row>
    <row r="51" spans="2:31" ht="2.25" customHeight="1" x14ac:dyDescent="0.2"/>
    <row r="52" spans="2:31" ht="3.75" customHeight="1" x14ac:dyDescent="0.2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</row>
    <row r="53" spans="2:31" x14ac:dyDescent="0.2">
      <c r="B53" s="323" t="s">
        <v>161</v>
      </c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</row>
    <row r="54" spans="2:31" ht="2.25" customHeight="1" x14ac:dyDescent="0.2"/>
    <row r="55" spans="2:31" x14ac:dyDescent="0.2">
      <c r="B55" s="268" t="s">
        <v>162</v>
      </c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70"/>
      <c r="N55" s="268" t="s">
        <v>163</v>
      </c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70"/>
    </row>
    <row r="56" spans="2:31" x14ac:dyDescent="0.2">
      <c r="B56" s="275" t="s">
        <v>164</v>
      </c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7"/>
      <c r="N56" s="245" t="str">
        <f>IF([2]Info!G5="","",[2]Info!G5)</f>
        <v/>
      </c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58"/>
    </row>
    <row r="57" spans="2:31" x14ac:dyDescent="0.2">
      <c r="B57" s="247" t="str">
        <f>IF([2]Info!G3="","",[2]Info!G3)</f>
        <v/>
      </c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51"/>
      <c r="N57" s="268" t="s">
        <v>125</v>
      </c>
      <c r="O57" s="269"/>
      <c r="P57" s="269"/>
      <c r="Q57" s="269"/>
      <c r="R57" s="270"/>
      <c r="S57" s="268" t="s">
        <v>165</v>
      </c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70"/>
    </row>
    <row r="58" spans="2:31" x14ac:dyDescent="0.2">
      <c r="B58" s="245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58"/>
      <c r="N58" s="255" t="str">
        <f>IF([2]Info!G6="","",[2]Info!G6)</f>
        <v/>
      </c>
      <c r="O58" s="256"/>
      <c r="P58" s="256"/>
      <c r="Q58" s="256"/>
      <c r="R58" s="257"/>
      <c r="S58" s="245" t="str">
        <f>IF([2]Info!G7="","",[2]Info!G7)</f>
        <v/>
      </c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58"/>
    </row>
    <row r="59" spans="2:31" x14ac:dyDescent="0.2">
      <c r="B59" s="268" t="s">
        <v>166</v>
      </c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70"/>
      <c r="N59" s="268" t="s">
        <v>167</v>
      </c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70"/>
    </row>
    <row r="60" spans="2:31" x14ac:dyDescent="0.2">
      <c r="B60" s="247" t="str">
        <f>IF([2]Info!B5="","",[2]Info!B5)</f>
        <v/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51"/>
      <c r="N60" s="245" t="str">
        <f>IF([2]Info!J5="","",[2]Info!J5)</f>
        <v/>
      </c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58"/>
    </row>
    <row r="61" spans="2:31" x14ac:dyDescent="0.2">
      <c r="B61" s="247" t="str">
        <f>IF([2]Info!B6="","",[2]Info!B6)</f>
        <v/>
      </c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51"/>
      <c r="N61" s="268" t="s">
        <v>125</v>
      </c>
      <c r="O61" s="269"/>
      <c r="P61" s="269"/>
      <c r="Q61" s="269"/>
      <c r="R61" s="270"/>
      <c r="S61" s="268" t="s">
        <v>165</v>
      </c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70"/>
    </row>
    <row r="62" spans="2:31" x14ac:dyDescent="0.2">
      <c r="B62" s="247" t="str">
        <f>IF([2]Info!B7="","",[2]Info!B7)</f>
        <v/>
      </c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51"/>
      <c r="N62" s="255" t="str">
        <f>IF([2]Info!J6="","",[2]Info!J6)</f>
        <v/>
      </c>
      <c r="O62" s="256"/>
      <c r="P62" s="256"/>
      <c r="Q62" s="256"/>
      <c r="R62" s="257"/>
      <c r="S62" s="245" t="str">
        <f>IF([2]Info!J7="","",[2]Info!J7)</f>
        <v/>
      </c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58"/>
    </row>
    <row r="63" spans="2:31" x14ac:dyDescent="0.2">
      <c r="B63" s="268" t="s">
        <v>168</v>
      </c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70"/>
      <c r="N63" s="259" t="s">
        <v>169</v>
      </c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1"/>
    </row>
    <row r="64" spans="2:31" x14ac:dyDescent="0.2">
      <c r="B64" s="247" t="str">
        <f>IF([2]Info!P9="","",[2]Info!P9)</f>
        <v/>
      </c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51"/>
      <c r="N64" s="141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5"/>
    </row>
    <row r="65" spans="2:31" x14ac:dyDescent="0.2">
      <c r="B65" s="271" t="s">
        <v>170</v>
      </c>
      <c r="C65" s="272"/>
      <c r="D65" s="272"/>
      <c r="E65" s="272"/>
      <c r="F65" s="272"/>
      <c r="G65" s="272"/>
      <c r="H65" s="272"/>
      <c r="I65" s="273"/>
      <c r="J65" s="273"/>
      <c r="K65" s="273"/>
      <c r="L65" s="273"/>
      <c r="M65" s="274"/>
      <c r="N65" s="262" t="s">
        <v>171</v>
      </c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4"/>
    </row>
    <row r="66" spans="2:31" ht="14.25" customHeight="1" x14ac:dyDescent="0.2">
      <c r="B66" s="298" t="s">
        <v>172</v>
      </c>
      <c r="C66" s="299"/>
      <c r="D66" s="299"/>
      <c r="E66" s="299"/>
      <c r="F66" s="299"/>
      <c r="G66" s="299"/>
      <c r="H66" s="299"/>
      <c r="I66" s="299"/>
      <c r="J66" s="299"/>
      <c r="K66" s="299"/>
      <c r="L66" s="299"/>
      <c r="M66" s="300"/>
      <c r="N66" s="298" t="s">
        <v>173</v>
      </c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300"/>
    </row>
    <row r="67" spans="2:31" x14ac:dyDescent="0.2">
      <c r="B67" s="141"/>
      <c r="C67" s="156" t="s">
        <v>174</v>
      </c>
      <c r="D67" s="275" t="s">
        <v>175</v>
      </c>
      <c r="E67" s="276"/>
      <c r="F67" s="276"/>
      <c r="G67" s="276"/>
      <c r="H67" s="276"/>
      <c r="I67" s="276"/>
      <c r="J67" s="114"/>
      <c r="K67" s="318"/>
      <c r="L67" s="318"/>
      <c r="M67" s="319"/>
      <c r="N67" s="141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5"/>
    </row>
    <row r="68" spans="2:31" ht="2.25" customHeight="1" x14ac:dyDescent="0.2">
      <c r="B68" s="141"/>
      <c r="C68" s="157"/>
      <c r="D68" s="114"/>
      <c r="E68" s="114"/>
      <c r="F68" s="114"/>
      <c r="G68" s="114"/>
      <c r="H68" s="114"/>
      <c r="I68" s="114"/>
      <c r="J68" s="114"/>
      <c r="K68" s="114"/>
      <c r="L68" s="114"/>
      <c r="M68" s="115"/>
      <c r="N68" s="141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5"/>
    </row>
    <row r="69" spans="2:31" x14ac:dyDescent="0.2">
      <c r="B69" s="141"/>
      <c r="C69" s="156"/>
      <c r="D69" s="275" t="s">
        <v>176</v>
      </c>
      <c r="E69" s="276"/>
      <c r="F69" s="276"/>
      <c r="G69" s="276"/>
      <c r="H69" s="276"/>
      <c r="I69" s="276"/>
      <c r="J69" s="114"/>
      <c r="K69" s="114"/>
      <c r="L69" s="114"/>
      <c r="M69" s="115"/>
      <c r="N69" s="265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7"/>
    </row>
    <row r="70" spans="2:31" ht="2.25" customHeight="1" x14ac:dyDescent="0.2">
      <c r="B70" s="141"/>
      <c r="C70" s="157"/>
      <c r="D70" s="114"/>
      <c r="E70" s="114"/>
      <c r="F70" s="114"/>
      <c r="G70" s="114"/>
      <c r="H70" s="114"/>
      <c r="I70" s="114"/>
      <c r="J70" s="114"/>
      <c r="K70" s="114"/>
      <c r="L70" s="114"/>
      <c r="M70" s="115"/>
      <c r="N70" s="265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7"/>
    </row>
    <row r="71" spans="2:31" x14ac:dyDescent="0.2">
      <c r="B71" s="141"/>
      <c r="C71" s="156"/>
      <c r="D71" s="275" t="s">
        <v>177</v>
      </c>
      <c r="E71" s="276"/>
      <c r="F71" s="276"/>
      <c r="G71" s="276"/>
      <c r="H71" s="276"/>
      <c r="I71" s="134"/>
      <c r="J71" s="114"/>
      <c r="K71" s="114"/>
      <c r="L71" s="114"/>
      <c r="M71" s="115"/>
      <c r="N71" s="265"/>
      <c r="O71" s="266"/>
      <c r="P71" s="266"/>
      <c r="Q71" s="26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7"/>
    </row>
    <row r="72" spans="2:31" ht="2.25" customHeight="1" x14ac:dyDescent="0.2">
      <c r="B72" s="141"/>
      <c r="C72" s="157"/>
      <c r="D72" s="114"/>
      <c r="E72" s="114"/>
      <c r="F72" s="114"/>
      <c r="G72" s="114"/>
      <c r="H72" s="114"/>
      <c r="I72" s="114"/>
      <c r="J72" s="114"/>
      <c r="K72" s="114"/>
      <c r="L72" s="114"/>
      <c r="M72" s="115"/>
      <c r="N72" s="141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5"/>
    </row>
    <row r="73" spans="2:31" x14ac:dyDescent="0.2">
      <c r="B73" s="141"/>
      <c r="C73" s="156"/>
      <c r="D73" s="275" t="s">
        <v>178</v>
      </c>
      <c r="E73" s="276"/>
      <c r="F73" s="276"/>
      <c r="G73" s="276"/>
      <c r="H73" s="276"/>
      <c r="I73" s="276"/>
      <c r="J73" s="114"/>
      <c r="K73" s="114"/>
      <c r="L73" s="114"/>
      <c r="M73" s="115"/>
      <c r="N73" s="141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5"/>
    </row>
    <row r="74" spans="2:31" ht="2.25" customHeight="1" x14ac:dyDescent="0.2">
      <c r="B74" s="146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8"/>
      <c r="N74" s="141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5"/>
    </row>
    <row r="75" spans="2:31" x14ac:dyDescent="0.2">
      <c r="B75" s="327" t="s">
        <v>179</v>
      </c>
      <c r="C75" s="328"/>
      <c r="D75" s="328"/>
      <c r="E75" s="328"/>
      <c r="F75" s="328"/>
      <c r="G75" s="328"/>
      <c r="H75" s="328"/>
      <c r="I75" s="328"/>
      <c r="J75" s="328"/>
      <c r="K75" s="329"/>
      <c r="L75" s="329"/>
      <c r="M75" s="330"/>
      <c r="N75" s="146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8"/>
    </row>
    <row r="76" spans="2:31" ht="2.25" customHeight="1" x14ac:dyDescent="0.2"/>
    <row r="77" spans="2:31" ht="3.75" customHeight="1" x14ac:dyDescent="0.2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</row>
    <row r="78" spans="2:31" x14ac:dyDescent="0.2">
      <c r="B78" s="307" t="s">
        <v>180</v>
      </c>
      <c r="C78" s="307"/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  <c r="Y78" s="307"/>
      <c r="Z78" s="307"/>
      <c r="AA78" s="307"/>
      <c r="AB78" s="307"/>
      <c r="AC78" s="307"/>
      <c r="AD78" s="307"/>
      <c r="AE78" s="307"/>
    </row>
    <row r="79" spans="2:31" x14ac:dyDescent="0.2">
      <c r="B79" s="324" t="s">
        <v>181</v>
      </c>
      <c r="C79" s="325"/>
      <c r="D79" s="325"/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5"/>
      <c r="R79" s="325"/>
      <c r="S79" s="325"/>
      <c r="T79" s="325"/>
      <c r="U79" s="325"/>
      <c r="V79" s="325"/>
      <c r="W79" s="325"/>
      <c r="X79" s="325"/>
      <c r="Y79" s="325"/>
      <c r="Z79" s="325"/>
      <c r="AA79" s="325"/>
      <c r="AB79" s="325"/>
      <c r="AC79" s="325"/>
      <c r="AD79" s="325"/>
      <c r="AE79" s="326"/>
    </row>
    <row r="80" spans="2:31" ht="3" customHeight="1" x14ac:dyDescent="0.2">
      <c r="B80" s="141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5"/>
    </row>
    <row r="81" spans="2:31" x14ac:dyDescent="0.2">
      <c r="B81" s="141"/>
      <c r="C81" s="158" t="s">
        <v>110</v>
      </c>
      <c r="D81" s="158"/>
      <c r="E81" s="158" t="s">
        <v>111</v>
      </c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5"/>
    </row>
    <row r="82" spans="2:31" x14ac:dyDescent="0.2">
      <c r="B82" s="141"/>
      <c r="C82" s="159"/>
      <c r="D82" s="160"/>
      <c r="E82" s="159" t="s">
        <v>174</v>
      </c>
      <c r="F82" s="253" t="s">
        <v>182</v>
      </c>
      <c r="G82" s="276"/>
      <c r="H82" s="276"/>
      <c r="I82" s="250" t="s">
        <v>183</v>
      </c>
      <c r="J82" s="250"/>
      <c r="K82" s="250"/>
      <c r="L82" s="250"/>
      <c r="M82" s="162"/>
      <c r="N82" s="250" t="s">
        <v>184</v>
      </c>
      <c r="O82" s="250"/>
      <c r="P82" s="250"/>
      <c r="Q82" s="250"/>
      <c r="R82" s="250"/>
      <c r="S82" s="252"/>
      <c r="T82" s="252"/>
      <c r="U82" s="252"/>
      <c r="V82" s="252"/>
      <c r="W82" s="252"/>
      <c r="X82" s="114"/>
      <c r="Y82" s="114"/>
      <c r="Z82" s="114"/>
      <c r="AA82" s="114"/>
      <c r="AB82" s="114"/>
      <c r="AC82" s="114"/>
      <c r="AD82" s="114"/>
      <c r="AE82" s="115"/>
    </row>
    <row r="83" spans="2:31" ht="3" customHeight="1" x14ac:dyDescent="0.2">
      <c r="B83" s="141"/>
      <c r="C83" s="160"/>
      <c r="D83" s="160"/>
      <c r="E83" s="160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5"/>
    </row>
    <row r="84" spans="2:31" x14ac:dyDescent="0.2">
      <c r="B84" s="141"/>
      <c r="C84" s="159"/>
      <c r="D84" s="160"/>
      <c r="E84" s="159" t="s">
        <v>174</v>
      </c>
      <c r="F84" s="253" t="s">
        <v>185</v>
      </c>
      <c r="G84" s="254"/>
      <c r="H84" s="250" t="s">
        <v>186</v>
      </c>
      <c r="I84" s="250"/>
      <c r="J84" s="250"/>
      <c r="K84" s="250"/>
      <c r="L84" s="250"/>
      <c r="M84" s="162"/>
      <c r="N84" s="250" t="s">
        <v>184</v>
      </c>
      <c r="O84" s="250"/>
      <c r="P84" s="250"/>
      <c r="Q84" s="250"/>
      <c r="R84" s="250"/>
      <c r="S84" s="252"/>
      <c r="T84" s="252"/>
      <c r="U84" s="252"/>
      <c r="V84" s="252"/>
      <c r="W84" s="252"/>
      <c r="X84" s="114"/>
      <c r="Y84" s="114"/>
      <c r="Z84" s="114"/>
      <c r="AA84" s="114"/>
      <c r="AB84" s="114"/>
      <c r="AC84" s="114"/>
      <c r="AD84" s="114"/>
      <c r="AE84" s="115"/>
    </row>
    <row r="85" spans="2:31" ht="3" customHeight="1" x14ac:dyDescent="0.2">
      <c r="B85" s="141"/>
      <c r="C85" s="160"/>
      <c r="D85" s="160"/>
      <c r="E85" s="160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5"/>
    </row>
    <row r="86" spans="2:31" x14ac:dyDescent="0.2">
      <c r="B86" s="141"/>
      <c r="C86" s="159"/>
      <c r="D86" s="160"/>
      <c r="E86" s="159" t="s">
        <v>174</v>
      </c>
      <c r="F86" s="253" t="s">
        <v>187</v>
      </c>
      <c r="G86" s="254"/>
      <c r="H86" s="250" t="s">
        <v>188</v>
      </c>
      <c r="I86" s="250"/>
      <c r="J86" s="250"/>
      <c r="K86" s="250"/>
      <c r="L86" s="250"/>
      <c r="M86" s="162"/>
      <c r="N86" s="250" t="s">
        <v>184</v>
      </c>
      <c r="O86" s="250"/>
      <c r="P86" s="250"/>
      <c r="Q86" s="250"/>
      <c r="R86" s="250"/>
      <c r="S86" s="252"/>
      <c r="T86" s="252"/>
      <c r="U86" s="252"/>
      <c r="V86" s="252"/>
      <c r="W86" s="252"/>
      <c r="X86" s="114"/>
      <c r="Y86" s="114"/>
      <c r="Z86" s="114"/>
      <c r="AA86" s="114"/>
      <c r="AB86" s="114"/>
      <c r="AC86" s="114"/>
      <c r="AD86" s="114"/>
      <c r="AE86" s="115"/>
    </row>
    <row r="87" spans="2:31" ht="3" customHeight="1" x14ac:dyDescent="0.2">
      <c r="B87" s="141"/>
      <c r="C87" s="160"/>
      <c r="D87" s="160"/>
      <c r="E87" s="160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5"/>
    </row>
    <row r="88" spans="2:31" x14ac:dyDescent="0.2">
      <c r="B88" s="141"/>
      <c r="C88" s="164"/>
      <c r="D88" s="160"/>
      <c r="E88" s="164"/>
      <c r="F88" s="346" t="s">
        <v>189</v>
      </c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346"/>
      <c r="R88" s="346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7"/>
    </row>
    <row r="89" spans="2:31" ht="3" customHeight="1" x14ac:dyDescent="0.2">
      <c r="B89" s="141"/>
      <c r="C89" s="160"/>
      <c r="D89" s="160"/>
      <c r="E89" s="160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5"/>
    </row>
    <row r="90" spans="2:31" x14ac:dyDescent="0.2">
      <c r="B90" s="141"/>
      <c r="C90" s="164"/>
      <c r="D90" s="160"/>
      <c r="E90" s="164"/>
      <c r="F90" s="346" t="s">
        <v>190</v>
      </c>
      <c r="G90" s="346"/>
      <c r="H90" s="346"/>
      <c r="I90" s="346"/>
      <c r="J90" s="346"/>
      <c r="K90" s="346"/>
      <c r="L90" s="346"/>
      <c r="M90" s="346"/>
      <c r="N90" s="346"/>
      <c r="O90" s="346"/>
      <c r="P90" s="346"/>
      <c r="Q90" s="346"/>
      <c r="R90" s="346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  <c r="AE90" s="347"/>
    </row>
    <row r="91" spans="2:31" ht="3" customHeight="1" x14ac:dyDescent="0.2">
      <c r="B91" s="141"/>
      <c r="C91" s="160"/>
      <c r="D91" s="160"/>
      <c r="E91" s="160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5"/>
    </row>
    <row r="92" spans="2:31" x14ac:dyDescent="0.2">
      <c r="B92" s="141"/>
      <c r="C92" s="164"/>
      <c r="D92" s="160"/>
      <c r="E92" s="164"/>
      <c r="F92" s="348" t="s">
        <v>312</v>
      </c>
      <c r="G92" s="348"/>
      <c r="H92" s="348"/>
      <c r="I92" s="348"/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9"/>
    </row>
    <row r="93" spans="2:31" ht="3" customHeight="1" x14ac:dyDescent="0.2">
      <c r="B93" s="141"/>
      <c r="C93" s="160"/>
      <c r="D93" s="160"/>
      <c r="E93" s="160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5"/>
    </row>
    <row r="94" spans="2:31" x14ac:dyDescent="0.2">
      <c r="B94" s="141"/>
      <c r="C94" s="159" t="str">
        <f>IF([2]Info!B82="Yes","x","")</f>
        <v/>
      </c>
      <c r="D94" s="160"/>
      <c r="E94" s="159" t="str">
        <f>IF(C94="x","","x")</f>
        <v>x</v>
      </c>
      <c r="F94" s="253" t="s">
        <v>191</v>
      </c>
      <c r="G94" s="276"/>
      <c r="H94" s="276"/>
      <c r="I94" s="250" t="s">
        <v>192</v>
      </c>
      <c r="J94" s="250"/>
      <c r="K94" s="339" t="s">
        <v>193</v>
      </c>
      <c r="L94" s="340"/>
      <c r="M94" s="340"/>
      <c r="N94" s="340"/>
      <c r="O94" s="340"/>
      <c r="P94" s="340"/>
      <c r="Q94" s="340"/>
      <c r="R94" s="250" t="s">
        <v>194</v>
      </c>
      <c r="S94" s="250"/>
      <c r="T94" s="342" t="s">
        <v>195</v>
      </c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4"/>
    </row>
    <row r="95" spans="2:31" ht="3" customHeight="1" x14ac:dyDescent="0.2">
      <c r="B95" s="141"/>
      <c r="C95" s="160"/>
      <c r="D95" s="160"/>
      <c r="E95" s="160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5"/>
    </row>
    <row r="96" spans="2:31" x14ac:dyDescent="0.2">
      <c r="B96" s="141"/>
      <c r="C96" s="159" t="str">
        <f>IF(OR(L96="x",S96="x",AD96="x"),"x","")</f>
        <v/>
      </c>
      <c r="D96" s="160"/>
      <c r="E96" s="159" t="str">
        <f>IF(C96="x","","x")</f>
        <v>x</v>
      </c>
      <c r="F96" s="253" t="s">
        <v>196</v>
      </c>
      <c r="G96" s="276"/>
      <c r="H96" s="276"/>
      <c r="I96" s="250" t="s">
        <v>197</v>
      </c>
      <c r="J96" s="250"/>
      <c r="K96" s="165"/>
      <c r="L96" s="159" t="str">
        <f>IF([2]Info!G82="Yes","x","")</f>
        <v/>
      </c>
      <c r="M96" s="253" t="s">
        <v>198</v>
      </c>
      <c r="N96" s="254"/>
      <c r="O96" s="254"/>
      <c r="P96" s="254"/>
      <c r="Q96" s="254"/>
      <c r="R96" s="341"/>
      <c r="S96" s="159" t="str">
        <f>IF([2]Info!K82="Yes","x","")</f>
        <v/>
      </c>
      <c r="T96" s="337" t="s">
        <v>199</v>
      </c>
      <c r="U96" s="338"/>
      <c r="V96" s="338"/>
      <c r="W96" s="338"/>
      <c r="X96" s="338"/>
      <c r="Y96" s="338"/>
      <c r="Z96" s="338"/>
      <c r="AA96" s="338"/>
      <c r="AB96" s="338"/>
      <c r="AC96" s="338"/>
      <c r="AD96" s="159" t="str">
        <f>IF([2]Info!N82="Yes","x","")</f>
        <v/>
      </c>
      <c r="AE96" s="167" t="s">
        <v>200</v>
      </c>
    </row>
    <row r="97" spans="2:31" ht="3" customHeight="1" x14ac:dyDescent="0.2">
      <c r="B97" s="141"/>
      <c r="C97" s="160"/>
      <c r="D97" s="160"/>
      <c r="E97" s="160"/>
      <c r="F97" s="114"/>
      <c r="G97" s="114"/>
      <c r="H97" s="114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8"/>
    </row>
    <row r="98" spans="2:31" x14ac:dyDescent="0.2">
      <c r="B98" s="141"/>
      <c r="C98" s="159" t="str">
        <f>IF(OR(L98="x",O98="x",S98="x",Y98="x",AD98="x"),"x","")</f>
        <v/>
      </c>
      <c r="D98" s="160"/>
      <c r="E98" s="159" t="str">
        <f>IF(C98="x","","x")</f>
        <v>x</v>
      </c>
      <c r="F98" s="253" t="s">
        <v>201</v>
      </c>
      <c r="G98" s="276"/>
      <c r="H98" s="276"/>
      <c r="I98" s="250" t="s">
        <v>197</v>
      </c>
      <c r="J98" s="250"/>
      <c r="K98" s="165"/>
      <c r="L98" s="159" t="str">
        <f>IF([2]Info!P82="Yes","x","")</f>
        <v/>
      </c>
      <c r="M98" s="163" t="s">
        <v>202</v>
      </c>
      <c r="N98" s="165"/>
      <c r="O98" s="159" t="str">
        <f>IF([2]Info!R82="Yes","x","")</f>
        <v/>
      </c>
      <c r="P98" s="253" t="s">
        <v>203</v>
      </c>
      <c r="Q98" s="254"/>
      <c r="R98" s="341"/>
      <c r="S98" s="159" t="str">
        <f>IF([2]Info!B84="Yes","x","")</f>
        <v/>
      </c>
      <c r="T98" s="253" t="s">
        <v>204</v>
      </c>
      <c r="U98" s="254"/>
      <c r="V98" s="254"/>
      <c r="W98" s="254"/>
      <c r="X98" s="163"/>
      <c r="Y98" s="159" t="str">
        <f>IF([2]Info!D84="Yes","x","")</f>
        <v/>
      </c>
      <c r="Z98" s="253" t="s">
        <v>205</v>
      </c>
      <c r="AA98" s="254"/>
      <c r="AB98" s="254"/>
      <c r="AC98" s="254"/>
      <c r="AD98" s="159" t="str">
        <f>IF([2]Info!H84="Yes","x","")</f>
        <v/>
      </c>
      <c r="AE98" s="166" t="s">
        <v>206</v>
      </c>
    </row>
    <row r="99" spans="2:31" ht="3" customHeight="1" x14ac:dyDescent="0.2">
      <c r="B99" s="141"/>
      <c r="C99" s="160"/>
      <c r="D99" s="160"/>
      <c r="E99" s="160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5"/>
    </row>
    <row r="100" spans="2:31" x14ac:dyDescent="0.2">
      <c r="B100" s="141"/>
      <c r="C100" s="159" t="str">
        <f>IF([2]Info!L84="Yes","x","")</f>
        <v/>
      </c>
      <c r="D100" s="160"/>
      <c r="E100" s="159" t="str">
        <f>IF(C100="x","","x")</f>
        <v>x</v>
      </c>
      <c r="F100" s="253" t="s">
        <v>207</v>
      </c>
      <c r="G100" s="254"/>
      <c r="H100" s="254"/>
      <c r="I100" s="254"/>
      <c r="J100" s="25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5"/>
    </row>
    <row r="101" spans="2:31" ht="3" customHeight="1" x14ac:dyDescent="0.2">
      <c r="B101" s="141"/>
      <c r="C101" s="160"/>
      <c r="D101" s="160"/>
      <c r="E101" s="160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5"/>
    </row>
    <row r="102" spans="2:31" x14ac:dyDescent="0.2">
      <c r="B102" s="141"/>
      <c r="C102" s="159" t="str">
        <f>IF([2]Info!P84="Yes","x","")</f>
        <v/>
      </c>
      <c r="D102" s="160"/>
      <c r="E102" s="159" t="str">
        <f>IF(C102="x","","x")</f>
        <v>x</v>
      </c>
      <c r="F102" s="253" t="s">
        <v>208</v>
      </c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5"/>
    </row>
    <row r="103" spans="2:31" ht="3" customHeight="1" x14ac:dyDescent="0.2">
      <c r="B103" s="141"/>
      <c r="C103" s="160"/>
      <c r="D103" s="160"/>
      <c r="E103" s="160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5"/>
    </row>
    <row r="104" spans="2:31" x14ac:dyDescent="0.2">
      <c r="B104" s="141"/>
      <c r="C104" s="159" t="str">
        <f>IF('[2]Tt Bud'!Q70=0,"","x")</f>
        <v/>
      </c>
      <c r="D104" s="160"/>
      <c r="E104" s="159" t="str">
        <f>IF(C104="","x","")</f>
        <v>x</v>
      </c>
      <c r="F104" s="253" t="s">
        <v>209</v>
      </c>
      <c r="G104" s="276"/>
      <c r="H104" s="276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5"/>
    </row>
    <row r="105" spans="2:31" ht="3" customHeight="1" x14ac:dyDescent="0.2">
      <c r="B105" s="141"/>
      <c r="C105" s="160"/>
      <c r="D105" s="160"/>
      <c r="E105" s="160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5"/>
    </row>
    <row r="106" spans="2:31" x14ac:dyDescent="0.2">
      <c r="B106" s="141"/>
      <c r="C106" s="159" t="str">
        <f>IF([2]Info!S84="Yes","x","")</f>
        <v/>
      </c>
      <c r="D106" s="160"/>
      <c r="E106" s="159" t="str">
        <f>IF(C106="x","","x")</f>
        <v>x</v>
      </c>
      <c r="F106" s="253" t="s">
        <v>210</v>
      </c>
      <c r="G106" s="276"/>
      <c r="H106" s="276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5"/>
    </row>
    <row r="107" spans="2:31" ht="3" customHeight="1" x14ac:dyDescent="0.2">
      <c r="B107" s="141"/>
      <c r="C107" s="160"/>
      <c r="D107" s="160"/>
      <c r="E107" s="160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5"/>
    </row>
    <row r="108" spans="2:31" x14ac:dyDescent="0.2">
      <c r="B108" s="141"/>
      <c r="C108" s="159" t="str">
        <f>IF([2]Info!G86="Yes","x","")</f>
        <v/>
      </c>
      <c r="D108" s="160"/>
      <c r="E108" s="159" t="str">
        <f>IF(C108="x","","x")</f>
        <v>x</v>
      </c>
      <c r="F108" s="253" t="s">
        <v>211</v>
      </c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5"/>
    </row>
    <row r="109" spans="2:31" ht="3" customHeight="1" x14ac:dyDescent="0.2">
      <c r="B109" s="141"/>
      <c r="C109" s="160"/>
      <c r="D109" s="160"/>
      <c r="E109" s="160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5"/>
    </row>
    <row r="110" spans="2:31" x14ac:dyDescent="0.2">
      <c r="B110" s="141"/>
      <c r="C110" s="159" t="str">
        <f>IF([2]Info!R86="Yes","x","")</f>
        <v/>
      </c>
      <c r="D110" s="160"/>
      <c r="E110" s="159" t="str">
        <f>IF(C110="x","","x")</f>
        <v>x</v>
      </c>
      <c r="F110" s="253" t="s">
        <v>212</v>
      </c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5"/>
    </row>
    <row r="111" spans="2:31" ht="3" customHeight="1" x14ac:dyDescent="0.2">
      <c r="B111" s="141"/>
      <c r="C111" s="160"/>
      <c r="D111" s="160"/>
      <c r="E111" s="160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5"/>
    </row>
    <row r="112" spans="2:31" x14ac:dyDescent="0.2">
      <c r="B112" s="141"/>
      <c r="C112" s="159" t="str">
        <f>IF([2]Info!I88="Yes","x","")</f>
        <v/>
      </c>
      <c r="D112" s="160"/>
      <c r="E112" s="159" t="str">
        <f>IF(C112="x","","x")</f>
        <v>x</v>
      </c>
      <c r="F112" s="161" t="s">
        <v>213</v>
      </c>
      <c r="G112" s="163"/>
      <c r="H112" s="163"/>
      <c r="I112" s="163"/>
      <c r="J112" s="163"/>
      <c r="K112" s="163"/>
      <c r="L112" s="163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5"/>
    </row>
    <row r="113" spans="2:31" ht="3.75" customHeight="1" x14ac:dyDescent="0.2">
      <c r="B113" s="141"/>
      <c r="C113" s="160"/>
      <c r="D113" s="160"/>
      <c r="E113" s="160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5"/>
    </row>
    <row r="114" spans="2:31" x14ac:dyDescent="0.2">
      <c r="B114" s="141"/>
      <c r="C114" s="159" t="str">
        <f>IF([2]Info!P88="Yes","x","")</f>
        <v/>
      </c>
      <c r="D114" s="160"/>
      <c r="E114" s="159" t="str">
        <f>IF(C114="x","","x")</f>
        <v>x</v>
      </c>
      <c r="F114" s="161" t="s">
        <v>214</v>
      </c>
      <c r="G114" s="163"/>
      <c r="H114" s="163"/>
      <c r="I114" s="163"/>
      <c r="J114" s="163"/>
      <c r="K114" s="163"/>
      <c r="L114" s="159" t="str">
        <f>IF([2]Info!S88="GT","x","")</f>
        <v/>
      </c>
      <c r="M114" s="163" t="s">
        <v>215</v>
      </c>
      <c r="N114" s="114"/>
      <c r="O114" s="159" t="str">
        <f>IF([2]Info!S88="Third Party","x","")</f>
        <v/>
      </c>
      <c r="P114" s="161" t="s">
        <v>216</v>
      </c>
      <c r="Q114" s="169"/>
      <c r="R114" s="169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5"/>
    </row>
    <row r="115" spans="2:31" ht="3.75" customHeight="1" x14ac:dyDescent="0.2">
      <c r="B115" s="141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5"/>
    </row>
    <row r="116" spans="2:31" x14ac:dyDescent="0.2">
      <c r="B116" s="112"/>
      <c r="C116" s="170"/>
      <c r="D116" s="112"/>
      <c r="E116" s="170"/>
      <c r="F116" s="345"/>
      <c r="G116" s="269"/>
      <c r="H116" s="269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</row>
    <row r="117" spans="2:31" ht="3" customHeight="1" x14ac:dyDescent="0.2"/>
    <row r="118" spans="2:31" s="171" customFormat="1" x14ac:dyDescent="0.2">
      <c r="I118" s="172"/>
      <c r="J118" s="173"/>
      <c r="K118" s="173"/>
    </row>
    <row r="119" spans="2:31" s="171" customFormat="1" ht="15.75" x14ac:dyDescent="0.25">
      <c r="B119" s="294" t="s">
        <v>217</v>
      </c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</row>
    <row r="120" spans="2:31" s="171" customFormat="1" x14ac:dyDescent="0.2">
      <c r="F120" s="174"/>
      <c r="I120" s="172"/>
      <c r="J120" s="173"/>
      <c r="K120" s="173"/>
    </row>
    <row r="121" spans="2:31" s="171" customFormat="1" x14ac:dyDescent="0.2">
      <c r="B121" s="175" t="s">
        <v>218</v>
      </c>
      <c r="F121" s="174"/>
      <c r="H121" s="176" t="s">
        <v>219</v>
      </c>
      <c r="J121" s="173"/>
      <c r="K121" s="173"/>
      <c r="O121" s="177" t="s">
        <v>220</v>
      </c>
    </row>
    <row r="122" spans="2:31" s="171" customFormat="1" x14ac:dyDescent="0.2">
      <c r="B122" s="178" t="s">
        <v>221</v>
      </c>
      <c r="F122" s="174"/>
      <c r="H122" s="171" t="s">
        <v>222</v>
      </c>
      <c r="J122" s="173"/>
      <c r="K122" s="173"/>
      <c r="O122" s="177" t="s">
        <v>223</v>
      </c>
    </row>
    <row r="123" spans="2:31" s="171" customFormat="1" x14ac:dyDescent="0.2">
      <c r="B123" s="178" t="s">
        <v>224</v>
      </c>
      <c r="F123" s="174"/>
      <c r="H123" s="171" t="s">
        <v>225</v>
      </c>
      <c r="J123" s="173"/>
      <c r="K123" s="173"/>
      <c r="O123" s="177" t="s">
        <v>226</v>
      </c>
    </row>
    <row r="124" spans="2:31" s="171" customFormat="1" x14ac:dyDescent="0.2">
      <c r="B124" s="178" t="s">
        <v>227</v>
      </c>
      <c r="F124" s="174"/>
      <c r="H124" s="171" t="s">
        <v>228</v>
      </c>
      <c r="J124" s="173"/>
      <c r="K124" s="173"/>
      <c r="O124" s="177" t="s">
        <v>229</v>
      </c>
    </row>
    <row r="125" spans="2:31" s="171" customFormat="1" x14ac:dyDescent="0.2">
      <c r="B125" s="178" t="s">
        <v>230</v>
      </c>
      <c r="F125" s="174"/>
      <c r="J125" s="173"/>
      <c r="K125" s="173"/>
      <c r="O125" s="177" t="s">
        <v>231</v>
      </c>
    </row>
    <row r="126" spans="2:31" s="171" customFormat="1" x14ac:dyDescent="0.2">
      <c r="B126" s="178"/>
      <c r="E126" s="177"/>
      <c r="F126" s="174"/>
      <c r="I126" s="172"/>
      <c r="J126" s="173"/>
      <c r="K126" s="173"/>
    </row>
    <row r="127" spans="2:31" s="171" customFormat="1" x14ac:dyDescent="0.2">
      <c r="B127" s="178"/>
      <c r="F127" s="174"/>
      <c r="I127" s="172"/>
      <c r="J127" s="173"/>
      <c r="K127" s="173"/>
      <c r="O127" s="177" t="s">
        <v>232</v>
      </c>
    </row>
    <row r="128" spans="2:31" s="171" customFormat="1" x14ac:dyDescent="0.2">
      <c r="B128" s="178"/>
      <c r="F128" s="174"/>
      <c r="I128" s="172"/>
      <c r="J128" s="173"/>
      <c r="K128" s="173"/>
      <c r="O128" s="177" t="s">
        <v>233</v>
      </c>
    </row>
    <row r="129" spans="2:31" s="171" customFormat="1" x14ac:dyDescent="0.2">
      <c r="B129" s="178"/>
      <c r="F129" s="174"/>
      <c r="I129" s="172"/>
      <c r="J129" s="173"/>
      <c r="K129" s="173"/>
      <c r="O129" s="177" t="s">
        <v>234</v>
      </c>
    </row>
    <row r="130" spans="2:31" s="171" customFormat="1" ht="13.5" customHeight="1" x14ac:dyDescent="0.2">
      <c r="B130" s="178"/>
      <c r="F130" s="174"/>
      <c r="I130" s="172"/>
      <c r="J130" s="173"/>
      <c r="K130" s="173"/>
      <c r="O130" s="177" t="s">
        <v>235</v>
      </c>
    </row>
    <row r="131" spans="2:31" s="171" customFormat="1" ht="40.5" customHeight="1" x14ac:dyDescent="0.2">
      <c r="B131" s="178"/>
      <c r="F131" s="174"/>
      <c r="I131" s="172"/>
      <c r="J131" s="173"/>
      <c r="K131" s="173"/>
    </row>
    <row r="132" spans="2:31" s="171" customFormat="1" ht="15" customHeight="1" x14ac:dyDescent="0.2">
      <c r="B132" s="178"/>
      <c r="E132" s="179"/>
      <c r="F132" s="180"/>
      <c r="G132" s="181"/>
      <c r="H132" s="182"/>
      <c r="I132" s="172"/>
      <c r="J132" s="173"/>
      <c r="K132" s="173"/>
      <c r="O132" s="242" t="s">
        <v>236</v>
      </c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3" t="s">
        <v>237</v>
      </c>
      <c r="AD132" s="243"/>
      <c r="AE132" s="183">
        <f ca="1">TODAY()</f>
        <v>42438</v>
      </c>
    </row>
    <row r="133" spans="2:31" s="171" customFormat="1" ht="18" customHeight="1" x14ac:dyDescent="0.2">
      <c r="B133" s="178"/>
      <c r="E133" s="179"/>
      <c r="F133" s="180"/>
      <c r="G133" s="181"/>
      <c r="H133" s="181"/>
      <c r="I133" s="172"/>
      <c r="J133" s="173"/>
      <c r="K133" s="173"/>
    </row>
    <row r="134" spans="2:31" s="171" customFormat="1" ht="15" customHeight="1" x14ac:dyDescent="0.2">
      <c r="B134" s="178"/>
      <c r="E134" s="179"/>
      <c r="F134" s="180"/>
      <c r="G134" s="181"/>
      <c r="H134" s="181"/>
      <c r="I134" s="172"/>
      <c r="J134" s="173"/>
      <c r="K134" s="173"/>
      <c r="O134" s="242" t="s">
        <v>238</v>
      </c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3" t="s">
        <v>237</v>
      </c>
      <c r="AD134" s="243"/>
      <c r="AE134" s="183">
        <f ca="1">AE132</f>
        <v>42438</v>
      </c>
    </row>
    <row r="135" spans="2:31" s="171" customFormat="1" ht="18" customHeight="1" x14ac:dyDescent="0.2">
      <c r="B135" s="178"/>
      <c r="E135" s="179"/>
      <c r="F135" s="180"/>
      <c r="G135" s="181"/>
      <c r="H135" s="181"/>
      <c r="I135" s="172"/>
      <c r="J135" s="173"/>
      <c r="K135" s="173"/>
    </row>
    <row r="136" spans="2:31" s="171" customFormat="1" x14ac:dyDescent="0.2">
      <c r="B136" s="178"/>
      <c r="E136" s="179"/>
      <c r="F136" s="180"/>
      <c r="G136" s="181"/>
      <c r="H136" s="181"/>
      <c r="I136" s="172"/>
      <c r="J136" s="173"/>
      <c r="K136" s="173"/>
      <c r="O136" s="242" t="s">
        <v>239</v>
      </c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3" t="s">
        <v>237</v>
      </c>
      <c r="AD136" s="243"/>
      <c r="AE136" s="183">
        <f ca="1">AE134</f>
        <v>42438</v>
      </c>
    </row>
    <row r="137" spans="2:31" s="171" customFormat="1" ht="18" customHeight="1" x14ac:dyDescent="0.2">
      <c r="B137" s="178"/>
      <c r="E137" s="179"/>
      <c r="F137" s="180"/>
      <c r="G137" s="181"/>
      <c r="H137" s="181"/>
      <c r="I137" s="172"/>
      <c r="J137" s="173"/>
      <c r="K137" s="173"/>
    </row>
    <row r="138" spans="2:31" s="171" customFormat="1" ht="15" customHeight="1" x14ac:dyDescent="0.2">
      <c r="B138" s="178"/>
      <c r="E138" s="179"/>
      <c r="F138" s="180"/>
      <c r="G138" s="181"/>
      <c r="H138" s="181"/>
      <c r="I138" s="172"/>
      <c r="J138" s="173"/>
      <c r="K138" s="173"/>
      <c r="O138" s="242" t="s">
        <v>240</v>
      </c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3" t="s">
        <v>237</v>
      </c>
      <c r="AD138" s="243"/>
      <c r="AE138" s="183">
        <f ca="1">AE136</f>
        <v>42438</v>
      </c>
    </row>
    <row r="139" spans="2:31" s="171" customFormat="1" ht="18" customHeight="1" x14ac:dyDescent="0.2">
      <c r="B139" s="178"/>
      <c r="E139" s="179"/>
      <c r="F139" s="180"/>
      <c r="G139" s="181"/>
      <c r="H139" s="181"/>
      <c r="I139" s="172"/>
      <c r="J139" s="173"/>
      <c r="K139" s="173"/>
    </row>
    <row r="140" spans="2:31" s="171" customFormat="1" x14ac:dyDescent="0.2">
      <c r="B140" s="178"/>
      <c r="E140" s="179"/>
      <c r="F140" s="180"/>
      <c r="G140" s="181"/>
      <c r="H140" s="181"/>
      <c r="I140" s="172"/>
      <c r="J140" s="173"/>
      <c r="K140" s="173"/>
      <c r="O140" s="242" t="s">
        <v>241</v>
      </c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3" t="s">
        <v>237</v>
      </c>
      <c r="AD140" s="243"/>
      <c r="AE140" s="183">
        <f ca="1">AE138</f>
        <v>42438</v>
      </c>
    </row>
    <row r="141" spans="2:31" s="171" customFormat="1" ht="18" hidden="1" customHeight="1" x14ac:dyDescent="0.2">
      <c r="B141" s="178"/>
      <c r="E141" s="179"/>
      <c r="F141" s="180"/>
      <c r="G141" s="181"/>
      <c r="H141" s="181"/>
      <c r="I141" s="172"/>
      <c r="J141" s="173"/>
      <c r="K141" s="173"/>
    </row>
    <row r="142" spans="2:31" s="171" customFormat="1" ht="15" hidden="1" customHeight="1" x14ac:dyDescent="0.2">
      <c r="B142" s="178"/>
      <c r="E142" s="179"/>
      <c r="F142" s="180"/>
      <c r="G142" s="181"/>
      <c r="H142" s="181"/>
      <c r="I142" s="172"/>
      <c r="J142" s="173"/>
      <c r="K142" s="173"/>
      <c r="O142" s="242" t="s">
        <v>242</v>
      </c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3" t="s">
        <v>237</v>
      </c>
      <c r="AD142" s="243"/>
      <c r="AE142" s="183">
        <f ca="1">AE132</f>
        <v>42438</v>
      </c>
    </row>
    <row r="143" spans="2:31" s="171" customFormat="1" ht="18" hidden="1" customHeight="1" x14ac:dyDescent="0.2">
      <c r="B143" s="178"/>
      <c r="E143" s="179"/>
      <c r="F143" s="180"/>
      <c r="G143" s="181"/>
      <c r="H143" s="181"/>
      <c r="I143" s="172"/>
      <c r="J143" s="173"/>
      <c r="K143" s="173"/>
    </row>
    <row r="144" spans="2:31" s="171" customFormat="1" hidden="1" x14ac:dyDescent="0.2">
      <c r="B144" s="178"/>
      <c r="E144" s="179"/>
      <c r="F144" s="180"/>
      <c r="G144" s="181"/>
      <c r="H144" s="181"/>
      <c r="I144" s="172"/>
      <c r="J144" s="173"/>
      <c r="K144" s="173"/>
      <c r="O144" s="242" t="s">
        <v>243</v>
      </c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3" t="s">
        <v>237</v>
      </c>
      <c r="AD144" s="243"/>
      <c r="AE144" s="183">
        <f ca="1">AE142</f>
        <v>42438</v>
      </c>
    </row>
    <row r="145" spans="2:31" s="171" customFormat="1" ht="18" hidden="1" customHeight="1" x14ac:dyDescent="0.2">
      <c r="B145" s="178"/>
      <c r="E145" s="179"/>
      <c r="F145" s="180"/>
      <c r="G145" s="181"/>
      <c r="H145" s="181"/>
      <c r="I145" s="172"/>
      <c r="J145" s="173"/>
      <c r="K145" s="173"/>
    </row>
    <row r="146" spans="2:31" s="171" customFormat="1" ht="15" hidden="1" customHeight="1" x14ac:dyDescent="0.2">
      <c r="B146" s="178"/>
      <c r="E146" s="179"/>
      <c r="F146" s="180"/>
      <c r="G146" s="181"/>
      <c r="H146" s="181"/>
      <c r="I146" s="172"/>
      <c r="J146" s="173"/>
      <c r="K146" s="173"/>
      <c r="O146" s="242" t="s">
        <v>244</v>
      </c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3" t="s">
        <v>237</v>
      </c>
      <c r="AD146" s="243"/>
      <c r="AE146" s="183">
        <f ca="1">AE144</f>
        <v>42438</v>
      </c>
    </row>
    <row r="147" spans="2:31" s="171" customFormat="1" ht="18" hidden="1" customHeight="1" x14ac:dyDescent="0.2">
      <c r="B147" s="178"/>
      <c r="E147" s="179"/>
      <c r="F147" s="180"/>
      <c r="G147" s="181"/>
      <c r="H147" s="181"/>
      <c r="I147" s="172"/>
      <c r="J147" s="173"/>
      <c r="K147" s="173"/>
    </row>
    <row r="148" spans="2:31" s="171" customFormat="1" hidden="1" x14ac:dyDescent="0.2">
      <c r="B148" s="178"/>
      <c r="E148" s="179"/>
      <c r="F148" s="180"/>
      <c r="G148" s="181"/>
      <c r="H148" s="181"/>
      <c r="I148" s="172"/>
      <c r="J148" s="173"/>
      <c r="K148" s="173"/>
      <c r="O148" s="242" t="s">
        <v>245</v>
      </c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3" t="s">
        <v>237</v>
      </c>
      <c r="AD148" s="243"/>
      <c r="AE148" s="183">
        <f ca="1">AE146</f>
        <v>42438</v>
      </c>
    </row>
    <row r="149" spans="2:31" s="171" customFormat="1" x14ac:dyDescent="0.2">
      <c r="B149" s="175" t="s">
        <v>218</v>
      </c>
      <c r="F149" s="174"/>
      <c r="H149" s="176" t="s">
        <v>219</v>
      </c>
      <c r="J149" s="173"/>
      <c r="K149" s="173"/>
    </row>
    <row r="150" spans="2:31" s="171" customFormat="1" x14ac:dyDescent="0.2">
      <c r="B150" s="178" t="s">
        <v>246</v>
      </c>
      <c r="E150" s="184"/>
      <c r="F150" s="180"/>
      <c r="H150" s="171" t="s">
        <v>247</v>
      </c>
      <c r="J150" s="173"/>
      <c r="K150" s="173"/>
      <c r="O150" s="351" t="s">
        <v>248</v>
      </c>
      <c r="P150" s="351"/>
      <c r="Q150" s="351"/>
      <c r="R150" s="351"/>
    </row>
    <row r="151" spans="2:31" s="171" customFormat="1" x14ac:dyDescent="0.2">
      <c r="B151" s="178" t="s">
        <v>249</v>
      </c>
      <c r="E151" s="179"/>
      <c r="F151" s="180"/>
      <c r="G151" s="181"/>
      <c r="H151" s="171" t="s">
        <v>250</v>
      </c>
      <c r="J151" s="173"/>
      <c r="K151" s="173"/>
      <c r="O151" s="242" t="s">
        <v>251</v>
      </c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3" t="s">
        <v>237</v>
      </c>
      <c r="AD151" s="243"/>
      <c r="AE151" s="183">
        <f ca="1">TODAY()</f>
        <v>42438</v>
      </c>
    </row>
    <row r="152" spans="2:31" s="171" customFormat="1" x14ac:dyDescent="0.2">
      <c r="B152" s="178"/>
      <c r="F152" s="174"/>
      <c r="H152" s="171" t="s">
        <v>252</v>
      </c>
      <c r="J152" s="173"/>
      <c r="K152" s="173"/>
    </row>
    <row r="153" spans="2:31" s="171" customFormat="1" x14ac:dyDescent="0.2">
      <c r="B153" s="178"/>
      <c r="E153" s="175"/>
      <c r="F153" s="174"/>
      <c r="H153" s="171" t="s">
        <v>253</v>
      </c>
      <c r="J153" s="173"/>
      <c r="K153" s="173"/>
      <c r="O153" s="351" t="s">
        <v>254</v>
      </c>
      <c r="P153" s="351"/>
      <c r="Q153" s="351"/>
      <c r="R153" s="351"/>
      <c r="S153" s="351"/>
      <c r="T153" s="351"/>
      <c r="U153" s="351"/>
      <c r="V153" s="351"/>
      <c r="W153" s="351"/>
      <c r="X153" s="351"/>
      <c r="Y153" s="351"/>
      <c r="Z153" s="351"/>
      <c r="AA153" s="351"/>
      <c r="AB153" s="351"/>
    </row>
    <row r="154" spans="2:31" s="171" customFormat="1" x14ac:dyDescent="0.2">
      <c r="B154" s="178"/>
      <c r="E154" s="179"/>
      <c r="F154" s="180"/>
      <c r="G154" s="181"/>
      <c r="H154" s="181"/>
      <c r="I154" s="172"/>
      <c r="J154" s="173"/>
      <c r="K154" s="173"/>
      <c r="O154" s="242" t="s">
        <v>251</v>
      </c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3" t="s">
        <v>237</v>
      </c>
      <c r="AD154" s="243"/>
      <c r="AE154" s="183"/>
    </row>
    <row r="155" spans="2:31" s="171" customFormat="1" x14ac:dyDescent="0.2">
      <c r="B155" s="178"/>
      <c r="E155" s="181"/>
      <c r="F155" s="180"/>
      <c r="G155" s="181"/>
      <c r="H155" s="181"/>
      <c r="I155" s="172"/>
      <c r="J155" s="173"/>
      <c r="K155" s="173"/>
    </row>
    <row r="156" spans="2:31" s="171" customFormat="1" x14ac:dyDescent="0.2">
      <c r="B156" s="178"/>
      <c r="E156" s="184"/>
      <c r="F156" s="180"/>
      <c r="G156" s="181"/>
      <c r="H156" s="181"/>
      <c r="I156" s="172"/>
      <c r="J156" s="173"/>
      <c r="K156" s="173"/>
      <c r="O156" s="351" t="s">
        <v>255</v>
      </c>
      <c r="P156" s="351"/>
      <c r="Q156" s="351"/>
      <c r="R156" s="351"/>
      <c r="S156" s="351"/>
      <c r="T156" s="351"/>
      <c r="U156" s="351"/>
      <c r="V156" s="351"/>
      <c r="W156" s="351"/>
      <c r="X156" s="351"/>
      <c r="Y156" s="351"/>
      <c r="Z156" s="351"/>
      <c r="AA156" s="351"/>
      <c r="AB156" s="351"/>
    </row>
    <row r="157" spans="2:31" s="171" customFormat="1" x14ac:dyDescent="0.2">
      <c r="B157" s="178"/>
      <c r="E157" s="179"/>
      <c r="F157" s="180"/>
      <c r="G157" s="181"/>
      <c r="H157" s="181"/>
      <c r="I157" s="172"/>
      <c r="J157" s="173"/>
      <c r="K157" s="173"/>
      <c r="O157" s="242" t="s">
        <v>251</v>
      </c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3" t="s">
        <v>237</v>
      </c>
      <c r="AD157" s="243"/>
      <c r="AE157" s="183"/>
    </row>
    <row r="158" spans="2:31" s="171" customFormat="1" x14ac:dyDescent="0.2">
      <c r="B158" s="175" t="s">
        <v>256</v>
      </c>
      <c r="F158" s="174"/>
      <c r="H158" s="176" t="s">
        <v>219</v>
      </c>
      <c r="I158" s="172"/>
      <c r="J158" s="173"/>
      <c r="K158" s="173"/>
    </row>
    <row r="159" spans="2:31" s="171" customFormat="1" x14ac:dyDescent="0.2">
      <c r="B159" s="178" t="s">
        <v>257</v>
      </c>
      <c r="F159" s="174"/>
      <c r="H159" s="171" t="s">
        <v>258</v>
      </c>
      <c r="I159" s="172"/>
      <c r="J159" s="173"/>
      <c r="K159" s="173"/>
    </row>
    <row r="160" spans="2:31" s="171" customFormat="1" x14ac:dyDescent="0.2">
      <c r="B160" s="178" t="s">
        <v>259</v>
      </c>
      <c r="F160" s="174"/>
      <c r="H160" s="171" t="s">
        <v>260</v>
      </c>
      <c r="I160" s="172"/>
      <c r="J160" s="173"/>
      <c r="K160" s="173"/>
    </row>
    <row r="161" spans="2:31" s="171" customFormat="1" x14ac:dyDescent="0.2">
      <c r="B161" s="178" t="s">
        <v>261</v>
      </c>
      <c r="F161" s="174"/>
      <c r="I161" s="172"/>
      <c r="J161" s="173"/>
      <c r="K161" s="173"/>
    </row>
    <row r="162" spans="2:31" s="171" customFormat="1" x14ac:dyDescent="0.2">
      <c r="B162" s="178"/>
      <c r="F162" s="174"/>
      <c r="H162" s="176" t="s">
        <v>197</v>
      </c>
      <c r="I162" s="172"/>
      <c r="J162" s="173"/>
      <c r="K162" s="173"/>
    </row>
    <row r="163" spans="2:31" s="171" customFormat="1" x14ac:dyDescent="0.2">
      <c r="B163" s="178"/>
      <c r="F163" s="174"/>
      <c r="H163" s="185" t="s">
        <v>313</v>
      </c>
      <c r="I163" s="172"/>
      <c r="J163" s="173"/>
      <c r="K163" s="173"/>
    </row>
    <row r="164" spans="2:31" s="171" customFormat="1" x14ac:dyDescent="0.2">
      <c r="B164" s="178"/>
      <c r="F164" s="174"/>
      <c r="H164" s="185" t="s">
        <v>314</v>
      </c>
      <c r="I164" s="172"/>
      <c r="J164" s="173"/>
      <c r="K164" s="173"/>
    </row>
    <row r="165" spans="2:31" s="171" customFormat="1" x14ac:dyDescent="0.2">
      <c r="B165" s="178"/>
      <c r="F165" s="174"/>
      <c r="H165" s="185" t="s">
        <v>315</v>
      </c>
      <c r="I165" s="172"/>
      <c r="J165" s="173"/>
      <c r="K165" s="173"/>
    </row>
    <row r="166" spans="2:31" s="171" customFormat="1" x14ac:dyDescent="0.2">
      <c r="B166" s="178"/>
      <c r="F166" s="174"/>
      <c r="H166" s="185" t="s">
        <v>316</v>
      </c>
      <c r="I166" s="172"/>
      <c r="J166" s="173"/>
      <c r="K166" s="173"/>
    </row>
    <row r="167" spans="2:31" s="171" customFormat="1" x14ac:dyDescent="0.2">
      <c r="B167" s="178"/>
      <c r="E167" s="182"/>
      <c r="F167" s="180"/>
      <c r="G167" s="181"/>
      <c r="H167" s="185" t="s">
        <v>317</v>
      </c>
      <c r="I167" s="172"/>
      <c r="J167" s="173"/>
      <c r="K167" s="173"/>
      <c r="O167" s="350" t="s">
        <v>262</v>
      </c>
      <c r="P167" s="350"/>
      <c r="Q167" s="350"/>
      <c r="R167" s="350"/>
      <c r="S167" s="350"/>
      <c r="T167" s="350"/>
      <c r="U167" s="350"/>
      <c r="V167" s="350"/>
      <c r="W167" s="350"/>
      <c r="X167" s="350"/>
      <c r="Y167" s="350"/>
      <c r="Z167" s="350"/>
      <c r="AA167" s="350"/>
      <c r="AB167" s="350"/>
      <c r="AC167" s="243" t="s">
        <v>237</v>
      </c>
      <c r="AD167" s="243"/>
      <c r="AE167" s="183">
        <f ca="1">TODAY()</f>
        <v>42438</v>
      </c>
    </row>
    <row r="168" spans="2:31" s="171" customFormat="1" x14ac:dyDescent="0.2">
      <c r="B168" s="178"/>
      <c r="F168" s="174"/>
      <c r="I168" s="172"/>
      <c r="J168" s="173"/>
      <c r="K168" s="173"/>
    </row>
    <row r="169" spans="2:31" s="171" customFormat="1" x14ac:dyDescent="0.2">
      <c r="B169" s="175" t="s">
        <v>256</v>
      </c>
      <c r="F169" s="174"/>
      <c r="H169" s="176" t="s">
        <v>219</v>
      </c>
      <c r="I169" s="172"/>
      <c r="J169" s="173"/>
      <c r="K169" s="173"/>
    </row>
    <row r="170" spans="2:31" s="171" customFormat="1" x14ac:dyDescent="0.2">
      <c r="B170" s="178" t="s">
        <v>263</v>
      </c>
      <c r="F170" s="174"/>
      <c r="H170" s="171" t="s">
        <v>264</v>
      </c>
      <c r="I170" s="172"/>
      <c r="J170" s="173"/>
      <c r="K170" s="173"/>
    </row>
    <row r="171" spans="2:31" s="171" customFormat="1" x14ac:dyDescent="0.2">
      <c r="B171" s="178" t="s">
        <v>265</v>
      </c>
      <c r="F171" s="174"/>
      <c r="H171" s="171" t="s">
        <v>266</v>
      </c>
      <c r="I171" s="172"/>
      <c r="J171" s="173"/>
      <c r="K171" s="173"/>
    </row>
    <row r="172" spans="2:31" s="171" customFormat="1" x14ac:dyDescent="0.2">
      <c r="B172" s="178"/>
      <c r="F172" s="174"/>
      <c r="I172" s="172"/>
      <c r="J172" s="173"/>
      <c r="K172" s="173"/>
    </row>
    <row r="173" spans="2:31" s="171" customFormat="1" x14ac:dyDescent="0.2">
      <c r="B173" s="178"/>
      <c r="E173" s="181"/>
      <c r="F173" s="180"/>
      <c r="G173" s="181"/>
      <c r="H173" s="181"/>
      <c r="I173" s="172"/>
      <c r="J173" s="173"/>
      <c r="K173" s="173"/>
      <c r="O173" s="242" t="s">
        <v>251</v>
      </c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3" t="s">
        <v>237</v>
      </c>
      <c r="AD173" s="243"/>
      <c r="AE173" s="183"/>
    </row>
    <row r="174" spans="2:31" s="171" customFormat="1" x14ac:dyDescent="0.2">
      <c r="B174" s="178"/>
      <c r="F174" s="174"/>
      <c r="I174" s="172"/>
      <c r="J174" s="173"/>
      <c r="K174" s="173"/>
    </row>
    <row r="175" spans="2:31" s="171" customFormat="1" x14ac:dyDescent="0.2">
      <c r="B175" s="178"/>
      <c r="F175" s="174"/>
      <c r="I175" s="172"/>
      <c r="J175" s="173"/>
      <c r="K175" s="173"/>
    </row>
    <row r="176" spans="2:31" s="171" customFormat="1" x14ac:dyDescent="0.2">
      <c r="B176" s="175" t="s">
        <v>218</v>
      </c>
      <c r="F176" s="174"/>
      <c r="H176" s="176" t="s">
        <v>219</v>
      </c>
      <c r="I176" s="172"/>
      <c r="J176" s="173"/>
      <c r="K176" s="173"/>
    </row>
    <row r="177" spans="2:31" s="171" customFormat="1" x14ac:dyDescent="0.2">
      <c r="B177" s="178" t="s">
        <v>267</v>
      </c>
      <c r="F177" s="174"/>
      <c r="H177" s="171" t="s">
        <v>268</v>
      </c>
      <c r="I177" s="172"/>
      <c r="J177" s="173"/>
      <c r="K177" s="173"/>
    </row>
    <row r="178" spans="2:31" s="171" customFormat="1" x14ac:dyDescent="0.2">
      <c r="B178" s="178" t="s">
        <v>269</v>
      </c>
      <c r="F178" s="174"/>
      <c r="H178" s="171" t="s">
        <v>270</v>
      </c>
      <c r="I178" s="172"/>
      <c r="J178" s="173"/>
      <c r="K178" s="173"/>
    </row>
    <row r="179" spans="2:31" s="171" customFormat="1" x14ac:dyDescent="0.2">
      <c r="B179" s="178"/>
      <c r="F179" s="174"/>
      <c r="H179" s="171" t="s">
        <v>271</v>
      </c>
      <c r="I179" s="172"/>
      <c r="J179" s="173"/>
      <c r="K179" s="173"/>
    </row>
    <row r="180" spans="2:31" s="171" customFormat="1" x14ac:dyDescent="0.2">
      <c r="B180" s="178"/>
      <c r="F180" s="174"/>
      <c r="I180" s="172"/>
      <c r="J180" s="173"/>
      <c r="K180" s="173"/>
    </row>
    <row r="181" spans="2:31" s="171" customFormat="1" x14ac:dyDescent="0.2">
      <c r="B181" s="178"/>
      <c r="F181" s="174"/>
      <c r="H181" s="176" t="s">
        <v>272</v>
      </c>
      <c r="I181" s="172"/>
      <c r="J181" s="173"/>
      <c r="K181" s="173"/>
    </row>
    <row r="182" spans="2:31" s="171" customFormat="1" x14ac:dyDescent="0.2">
      <c r="B182" s="178"/>
      <c r="F182" s="174"/>
      <c r="H182" s="176" t="s">
        <v>273</v>
      </c>
      <c r="I182" s="172"/>
      <c r="J182" s="173"/>
      <c r="K182" s="173"/>
    </row>
    <row r="183" spans="2:31" s="171" customFormat="1" x14ac:dyDescent="0.2">
      <c r="B183" s="178"/>
      <c r="F183" s="174"/>
      <c r="H183" s="185" t="s">
        <v>318</v>
      </c>
      <c r="I183" s="172"/>
      <c r="J183" s="173"/>
      <c r="K183" s="173"/>
    </row>
    <row r="184" spans="2:31" s="171" customFormat="1" x14ac:dyDescent="0.2">
      <c r="B184" s="178"/>
      <c r="F184" s="174"/>
      <c r="H184" s="185" t="s">
        <v>319</v>
      </c>
      <c r="I184" s="172"/>
      <c r="J184" s="173"/>
      <c r="K184" s="173"/>
    </row>
    <row r="185" spans="2:31" s="171" customFormat="1" x14ac:dyDescent="0.2">
      <c r="B185" s="178"/>
      <c r="F185" s="174"/>
      <c r="H185" s="185" t="s">
        <v>320</v>
      </c>
      <c r="I185" s="172"/>
      <c r="J185" s="173"/>
      <c r="K185" s="173"/>
    </row>
    <row r="186" spans="2:31" s="171" customFormat="1" x14ac:dyDescent="0.2">
      <c r="B186" s="178"/>
      <c r="F186" s="174"/>
      <c r="H186" s="185" t="s">
        <v>321</v>
      </c>
      <c r="I186" s="172"/>
      <c r="J186" s="173"/>
      <c r="K186" s="173"/>
    </row>
    <row r="187" spans="2:31" s="171" customFormat="1" x14ac:dyDescent="0.2">
      <c r="B187" s="178"/>
      <c r="F187" s="174"/>
      <c r="H187" s="185" t="s">
        <v>322</v>
      </c>
      <c r="I187" s="172"/>
      <c r="J187" s="173"/>
      <c r="K187" s="173"/>
    </row>
    <row r="188" spans="2:31" s="171" customFormat="1" x14ac:dyDescent="0.2">
      <c r="B188" s="178"/>
      <c r="E188" s="181"/>
      <c r="F188" s="180"/>
      <c r="G188" s="181"/>
      <c r="H188" s="181"/>
      <c r="I188" s="172"/>
      <c r="J188" s="173"/>
      <c r="K188" s="173"/>
      <c r="O188" s="242" t="s">
        <v>251</v>
      </c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3" t="s">
        <v>237</v>
      </c>
      <c r="AD188" s="243"/>
      <c r="AE188" s="183"/>
    </row>
    <row r="189" spans="2:31" s="171" customFormat="1" x14ac:dyDescent="0.2">
      <c r="B189" s="175" t="s">
        <v>256</v>
      </c>
      <c r="F189" s="174"/>
      <c r="H189" s="176" t="s">
        <v>219</v>
      </c>
      <c r="I189" s="172"/>
      <c r="J189" s="173"/>
      <c r="K189" s="173"/>
    </row>
    <row r="190" spans="2:31" s="171" customFormat="1" x14ac:dyDescent="0.2">
      <c r="B190" s="178" t="s">
        <v>274</v>
      </c>
      <c r="F190" s="174"/>
      <c r="H190" s="171" t="s">
        <v>275</v>
      </c>
      <c r="I190" s="172"/>
      <c r="J190" s="173"/>
      <c r="K190" s="173"/>
    </row>
    <row r="191" spans="2:31" s="171" customFormat="1" x14ac:dyDescent="0.2">
      <c r="B191" s="178" t="s">
        <v>276</v>
      </c>
      <c r="E191" s="181"/>
      <c r="F191" s="180"/>
      <c r="G191" s="181"/>
      <c r="I191" s="172"/>
      <c r="J191" s="173"/>
      <c r="K191" s="173"/>
      <c r="O191" s="242" t="s">
        <v>251</v>
      </c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3" t="s">
        <v>237</v>
      </c>
      <c r="AD191" s="243"/>
      <c r="AE191" s="183"/>
    </row>
    <row r="192" spans="2:31" s="171" customFormat="1" x14ac:dyDescent="0.2">
      <c r="B192" s="178"/>
      <c r="F192" s="174"/>
      <c r="I192" s="172"/>
      <c r="J192" s="173"/>
      <c r="K192" s="173"/>
    </row>
    <row r="193" spans="2:31" s="171" customFormat="1" x14ac:dyDescent="0.2">
      <c r="B193" s="178" t="s">
        <v>277</v>
      </c>
      <c r="F193" s="174"/>
      <c r="I193" s="172"/>
      <c r="J193" s="173"/>
      <c r="K193" s="173"/>
    </row>
    <row r="194" spans="2:31" s="171" customFormat="1" x14ac:dyDescent="0.2">
      <c r="B194" s="178" t="s">
        <v>278</v>
      </c>
      <c r="F194" s="174"/>
      <c r="I194" s="172"/>
      <c r="J194" s="173"/>
      <c r="K194" s="173"/>
    </row>
    <row r="195" spans="2:31" s="171" customFormat="1" x14ac:dyDescent="0.2">
      <c r="F195" s="174"/>
      <c r="I195" s="172"/>
      <c r="J195" s="173"/>
      <c r="K195" s="173"/>
    </row>
    <row r="196" spans="2:31" s="171" customFormat="1" x14ac:dyDescent="0.2">
      <c r="F196" s="174"/>
      <c r="I196" s="172"/>
      <c r="J196" s="173"/>
      <c r="K196" s="173"/>
    </row>
    <row r="197" spans="2:31" s="171" customFormat="1" x14ac:dyDescent="0.2">
      <c r="B197" s="350" t="s">
        <v>279</v>
      </c>
      <c r="C197" s="350"/>
      <c r="D197" s="350"/>
      <c r="E197" s="350"/>
      <c r="F197" s="350"/>
      <c r="G197" s="186"/>
      <c r="H197" s="186"/>
      <c r="I197" s="186"/>
      <c r="J197" s="186"/>
      <c r="K197" s="186"/>
      <c r="L197" s="186"/>
      <c r="M197" s="187"/>
      <c r="N197" s="187"/>
      <c r="O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</row>
    <row r="198" spans="2:31" s="171" customFormat="1" x14ac:dyDescent="0.2">
      <c r="F198" s="174"/>
      <c r="I198" s="172"/>
      <c r="J198" s="173"/>
      <c r="K198" s="173"/>
    </row>
    <row r="199" spans="2:31" s="171" customFormat="1" x14ac:dyDescent="0.2">
      <c r="B199" s="353"/>
      <c r="C199" s="353"/>
      <c r="D199" s="353"/>
      <c r="E199" s="353"/>
      <c r="F199" s="353"/>
      <c r="G199" s="353"/>
      <c r="H199" s="353"/>
      <c r="I199" s="353"/>
      <c r="J199" s="353"/>
      <c r="K199" s="353"/>
      <c r="L199" s="353"/>
      <c r="M199" s="353"/>
      <c r="N199" s="353"/>
      <c r="O199" s="353"/>
      <c r="P199" s="353"/>
      <c r="Q199" s="353"/>
      <c r="R199" s="353"/>
      <c r="S199" s="353"/>
      <c r="T199" s="353"/>
      <c r="U199" s="353"/>
      <c r="V199" s="353"/>
      <c r="W199" s="353"/>
      <c r="X199" s="353"/>
      <c r="Y199" s="353"/>
      <c r="Z199" s="353"/>
      <c r="AA199" s="353"/>
      <c r="AB199" s="353"/>
      <c r="AC199" s="353"/>
      <c r="AD199" s="353"/>
      <c r="AE199" s="353"/>
    </row>
    <row r="200" spans="2:31" s="171" customFormat="1" x14ac:dyDescent="0.2">
      <c r="F200" s="174"/>
      <c r="I200" s="172"/>
      <c r="J200" s="173"/>
      <c r="K200" s="173"/>
    </row>
    <row r="201" spans="2:31" s="171" customFormat="1" x14ac:dyDescent="0.2">
      <c r="B201" s="353"/>
      <c r="C201" s="353"/>
      <c r="D201" s="353"/>
      <c r="E201" s="353"/>
      <c r="F201" s="353"/>
      <c r="G201" s="353"/>
      <c r="H201" s="353"/>
      <c r="I201" s="353"/>
      <c r="J201" s="353"/>
      <c r="K201" s="353"/>
      <c r="L201" s="353"/>
      <c r="M201" s="353"/>
      <c r="N201" s="353"/>
      <c r="O201" s="353"/>
      <c r="P201" s="353"/>
      <c r="Q201" s="353"/>
      <c r="R201" s="353"/>
      <c r="S201" s="353"/>
      <c r="T201" s="353"/>
      <c r="U201" s="353"/>
      <c r="V201" s="353"/>
      <c r="W201" s="353"/>
      <c r="X201" s="353"/>
      <c r="Y201" s="353"/>
      <c r="Z201" s="353"/>
      <c r="AA201" s="353"/>
      <c r="AB201" s="353"/>
      <c r="AC201" s="353"/>
      <c r="AD201" s="353"/>
      <c r="AE201" s="353"/>
    </row>
    <row r="202" spans="2:31" s="171" customFormat="1" x14ac:dyDescent="0.2">
      <c r="F202" s="174"/>
      <c r="I202" s="172"/>
      <c r="J202" s="173"/>
      <c r="K202" s="173"/>
    </row>
    <row r="203" spans="2:31" s="171" customFormat="1" x14ac:dyDescent="0.2">
      <c r="B203" s="353"/>
      <c r="C203" s="353"/>
      <c r="D203" s="353"/>
      <c r="E203" s="353"/>
      <c r="F203" s="353"/>
      <c r="G203" s="353"/>
      <c r="H203" s="353"/>
      <c r="I203" s="353"/>
      <c r="J203" s="353"/>
      <c r="K203" s="353"/>
      <c r="L203" s="353"/>
      <c r="M203" s="353"/>
      <c r="N203" s="353"/>
      <c r="O203" s="353"/>
      <c r="P203" s="353"/>
      <c r="Q203" s="353"/>
      <c r="R203" s="353"/>
      <c r="S203" s="353"/>
      <c r="T203" s="353"/>
      <c r="U203" s="353"/>
      <c r="V203" s="353"/>
      <c r="W203" s="353"/>
      <c r="X203" s="353"/>
      <c r="Y203" s="353"/>
      <c r="Z203" s="353"/>
      <c r="AA203" s="353"/>
      <c r="AB203" s="353"/>
      <c r="AC203" s="353"/>
      <c r="AD203" s="353"/>
      <c r="AE203" s="353"/>
    </row>
    <row r="204" spans="2:31" s="171" customFormat="1" x14ac:dyDescent="0.2">
      <c r="F204" s="174"/>
      <c r="I204" s="172"/>
      <c r="J204" s="173"/>
      <c r="K204" s="173"/>
    </row>
    <row r="205" spans="2:31" s="171" customFormat="1" x14ac:dyDescent="0.2">
      <c r="B205" s="353"/>
      <c r="C205" s="353"/>
      <c r="D205" s="353"/>
      <c r="E205" s="353"/>
      <c r="F205" s="353"/>
      <c r="G205" s="353"/>
      <c r="H205" s="353"/>
      <c r="I205" s="353"/>
      <c r="J205" s="353"/>
      <c r="K205" s="353"/>
      <c r="L205" s="353"/>
      <c r="M205" s="353"/>
      <c r="N205" s="353"/>
      <c r="O205" s="353"/>
      <c r="P205" s="353"/>
      <c r="Q205" s="353"/>
      <c r="R205" s="353"/>
      <c r="S205" s="353"/>
      <c r="T205" s="353"/>
      <c r="U205" s="353"/>
      <c r="V205" s="353"/>
      <c r="W205" s="353"/>
      <c r="X205" s="353"/>
      <c r="Y205" s="353"/>
      <c r="Z205" s="353"/>
      <c r="AA205" s="353"/>
      <c r="AB205" s="353"/>
      <c r="AC205" s="353"/>
      <c r="AD205" s="353"/>
      <c r="AE205" s="353"/>
    </row>
    <row r="206" spans="2:31" s="171" customFormat="1" x14ac:dyDescent="0.2">
      <c r="F206" s="174"/>
      <c r="I206" s="172"/>
      <c r="J206" s="173"/>
      <c r="K206" s="173"/>
    </row>
    <row r="207" spans="2:31" x14ac:dyDescent="0.2">
      <c r="B207" s="353"/>
      <c r="C207" s="353"/>
      <c r="D207" s="353"/>
      <c r="E207" s="353"/>
      <c r="F207" s="353"/>
      <c r="G207" s="353"/>
      <c r="H207" s="353"/>
      <c r="I207" s="353"/>
      <c r="J207" s="353"/>
      <c r="K207" s="353"/>
      <c r="L207" s="353"/>
      <c r="M207" s="353"/>
      <c r="N207" s="353"/>
      <c r="O207" s="353"/>
      <c r="P207" s="353"/>
      <c r="Q207" s="353"/>
      <c r="R207" s="353"/>
      <c r="S207" s="353"/>
      <c r="T207" s="353"/>
      <c r="U207" s="353"/>
      <c r="V207" s="353"/>
      <c r="W207" s="353"/>
      <c r="X207" s="353"/>
      <c r="Y207" s="353"/>
      <c r="Z207" s="353"/>
      <c r="AA207" s="353"/>
      <c r="AB207" s="353"/>
      <c r="AC207" s="353"/>
      <c r="AD207" s="353"/>
      <c r="AE207" s="353"/>
    </row>
    <row r="211" spans="1:32" ht="15.75" x14ac:dyDescent="0.25">
      <c r="B211" s="356" t="s">
        <v>280</v>
      </c>
      <c r="C211" s="356"/>
      <c r="D211" s="356"/>
      <c r="E211" s="356"/>
      <c r="F211" s="356"/>
      <c r="G211" s="356"/>
      <c r="H211" s="356"/>
      <c r="I211" s="356"/>
      <c r="J211" s="356"/>
      <c r="K211" s="356"/>
      <c r="L211" s="356"/>
      <c r="M211" s="356"/>
      <c r="N211" s="356"/>
      <c r="O211" s="356"/>
      <c r="P211" s="356"/>
      <c r="Q211" s="356"/>
      <c r="R211" s="356"/>
      <c r="S211" s="356"/>
      <c r="T211" s="356"/>
      <c r="U211" s="356"/>
      <c r="V211" s="356"/>
      <c r="W211" s="356"/>
      <c r="X211" s="356"/>
      <c r="Y211" s="356"/>
      <c r="Z211" s="356"/>
      <c r="AA211" s="356"/>
      <c r="AB211" s="356"/>
      <c r="AC211" s="356"/>
      <c r="AD211" s="356"/>
      <c r="AE211" s="356"/>
    </row>
    <row r="212" spans="1:32" x14ac:dyDescent="0.2">
      <c r="A212" s="188"/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</row>
    <row r="213" spans="1:32" x14ac:dyDescent="0.2">
      <c r="A213" s="188"/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  <c r="R213" s="188"/>
      <c r="S213" s="188"/>
      <c r="T213" s="188"/>
      <c r="U213" s="188"/>
      <c r="V213" s="188"/>
      <c r="W213" s="188"/>
      <c r="X213" s="188"/>
      <c r="Y213" s="188"/>
      <c r="Z213" s="188"/>
      <c r="AA213" s="188"/>
      <c r="AB213" s="188"/>
      <c r="AC213" s="188"/>
      <c r="AD213" s="188"/>
      <c r="AE213" s="188"/>
    </row>
    <row r="214" spans="1:32" x14ac:dyDescent="0.2">
      <c r="B214" s="352" t="s">
        <v>281</v>
      </c>
      <c r="C214" s="352"/>
      <c r="D214" s="352"/>
      <c r="E214" s="352"/>
      <c r="F214" s="352"/>
      <c r="G214" s="352"/>
      <c r="H214" s="352"/>
      <c r="I214" s="352"/>
      <c r="J214" s="352"/>
      <c r="K214" s="352"/>
      <c r="L214" s="352"/>
      <c r="M214" s="352"/>
      <c r="N214" s="352"/>
      <c r="O214" s="352"/>
      <c r="P214" s="352"/>
      <c r="Q214" s="352"/>
      <c r="R214" s="352"/>
      <c r="S214" s="352"/>
      <c r="T214" s="352"/>
      <c r="U214" s="352"/>
      <c r="V214" s="352"/>
      <c r="W214" s="352"/>
      <c r="X214" s="352"/>
      <c r="Y214" s="352"/>
      <c r="Z214" s="352"/>
      <c r="AA214" s="352"/>
      <c r="AB214" s="352"/>
      <c r="AC214" s="352"/>
      <c r="AD214" s="352"/>
      <c r="AE214" s="352"/>
      <c r="AF214" s="190"/>
    </row>
    <row r="215" spans="1:32" x14ac:dyDescent="0.2">
      <c r="B215" s="352" t="s">
        <v>282</v>
      </c>
      <c r="C215" s="352"/>
      <c r="D215" s="352"/>
      <c r="E215" s="352"/>
      <c r="F215" s="352"/>
      <c r="G215" s="352"/>
      <c r="H215" s="352"/>
      <c r="I215" s="352"/>
      <c r="J215" s="352"/>
      <c r="K215" s="352"/>
      <c r="L215" s="352"/>
      <c r="M215" s="352"/>
      <c r="N215" s="352"/>
      <c r="O215" s="352"/>
      <c r="P215" s="352"/>
      <c r="Q215" s="352"/>
      <c r="R215" s="352"/>
      <c r="S215" s="352"/>
      <c r="T215" s="352"/>
      <c r="U215" s="352"/>
      <c r="V215" s="352"/>
      <c r="W215" s="352"/>
      <c r="X215" s="352"/>
      <c r="Y215" s="352"/>
      <c r="Z215" s="352"/>
      <c r="AA215" s="352"/>
      <c r="AB215" s="352"/>
      <c r="AC215" s="352"/>
      <c r="AD215" s="352"/>
      <c r="AE215" s="352"/>
    </row>
    <row r="216" spans="1:32" x14ac:dyDescent="0.2">
      <c r="B216" s="352" t="s">
        <v>283</v>
      </c>
      <c r="C216" s="352"/>
      <c r="D216" s="352"/>
      <c r="E216" s="352"/>
      <c r="F216" s="352"/>
      <c r="G216" s="352"/>
      <c r="H216" s="352"/>
      <c r="I216" s="352"/>
      <c r="J216" s="352"/>
      <c r="K216" s="352"/>
      <c r="L216" s="352"/>
      <c r="M216" s="352"/>
      <c r="N216" s="352"/>
      <c r="O216" s="352"/>
      <c r="P216" s="352"/>
      <c r="Q216" s="352"/>
      <c r="R216" s="352"/>
      <c r="S216" s="352"/>
      <c r="T216" s="352"/>
      <c r="U216" s="352"/>
      <c r="V216" s="352"/>
      <c r="W216" s="352"/>
      <c r="X216" s="352"/>
      <c r="Y216" s="352"/>
      <c r="Z216" s="352"/>
      <c r="AA216" s="352"/>
      <c r="AB216" s="352"/>
      <c r="AC216" s="352"/>
      <c r="AD216" s="352"/>
      <c r="AE216" s="352"/>
    </row>
    <row r="217" spans="1:32" x14ac:dyDescent="0.2">
      <c r="B217" s="352" t="s">
        <v>284</v>
      </c>
      <c r="C217" s="352"/>
      <c r="D217" s="352"/>
      <c r="E217" s="352"/>
      <c r="F217" s="352"/>
      <c r="G217" s="352"/>
      <c r="H217" s="352"/>
      <c r="I217" s="352"/>
      <c r="J217" s="352"/>
      <c r="K217" s="352"/>
      <c r="L217" s="352"/>
      <c r="M217" s="352"/>
      <c r="N217" s="352"/>
      <c r="O217" s="352"/>
      <c r="P217" s="352"/>
      <c r="Q217" s="352"/>
      <c r="R217" s="352"/>
      <c r="S217" s="352"/>
      <c r="T217" s="352"/>
      <c r="U217" s="352"/>
      <c r="V217" s="352"/>
      <c r="W217" s="352"/>
      <c r="X217" s="352"/>
      <c r="Y217" s="352"/>
      <c r="Z217" s="352"/>
      <c r="AA217" s="352"/>
      <c r="AB217" s="352"/>
      <c r="AC217" s="352"/>
      <c r="AD217" s="352"/>
      <c r="AE217" s="352"/>
    </row>
    <row r="218" spans="1:32" x14ac:dyDescent="0.2">
      <c r="B218" s="352" t="s">
        <v>285</v>
      </c>
      <c r="C218" s="352"/>
      <c r="D218" s="352"/>
      <c r="E218" s="352"/>
      <c r="F218" s="352"/>
      <c r="G218" s="352"/>
      <c r="H218" s="352"/>
      <c r="I218" s="352"/>
      <c r="J218" s="352"/>
      <c r="K218" s="352"/>
      <c r="L218" s="352"/>
      <c r="M218" s="352"/>
      <c r="N218" s="352"/>
      <c r="O218" s="352"/>
      <c r="P218" s="352"/>
      <c r="Q218" s="352"/>
      <c r="R218" s="352"/>
      <c r="S218" s="352"/>
      <c r="T218" s="352"/>
      <c r="U218" s="352"/>
      <c r="V218" s="352"/>
      <c r="W218" s="352"/>
      <c r="X218" s="352"/>
      <c r="Y218" s="352"/>
      <c r="Z218" s="352"/>
      <c r="AA218" s="352"/>
      <c r="AB218" s="352"/>
      <c r="AC218" s="352"/>
      <c r="AD218" s="352"/>
      <c r="AE218" s="352"/>
    </row>
    <row r="219" spans="1:32" x14ac:dyDescent="0.2">
      <c r="B219" s="352" t="s">
        <v>286</v>
      </c>
      <c r="C219" s="352"/>
      <c r="D219" s="352"/>
      <c r="E219" s="352"/>
      <c r="F219" s="352"/>
      <c r="G219" s="352"/>
      <c r="H219" s="352"/>
      <c r="I219" s="352"/>
      <c r="J219" s="352"/>
      <c r="K219" s="352"/>
      <c r="L219" s="352"/>
      <c r="M219" s="352"/>
      <c r="N219" s="352"/>
      <c r="O219" s="352"/>
      <c r="P219" s="352"/>
      <c r="Q219" s="352"/>
      <c r="R219" s="352"/>
      <c r="S219" s="352"/>
      <c r="T219" s="352"/>
      <c r="U219" s="352"/>
      <c r="V219" s="352"/>
      <c r="W219" s="352"/>
      <c r="X219" s="352"/>
      <c r="Y219" s="352"/>
      <c r="Z219" s="352"/>
      <c r="AA219" s="352"/>
      <c r="AB219" s="352"/>
      <c r="AC219" s="352"/>
      <c r="AD219" s="352"/>
      <c r="AE219" s="352"/>
    </row>
    <row r="220" spans="1:32" x14ac:dyDescent="0.2">
      <c r="B220" s="352" t="s">
        <v>287</v>
      </c>
      <c r="C220" s="352"/>
      <c r="D220" s="352"/>
      <c r="E220" s="352"/>
      <c r="F220" s="352"/>
      <c r="G220" s="352"/>
      <c r="H220" s="352"/>
      <c r="I220" s="352"/>
      <c r="J220" s="352"/>
      <c r="K220" s="352"/>
      <c r="L220" s="352"/>
      <c r="M220" s="352"/>
      <c r="N220" s="352"/>
      <c r="O220" s="352"/>
      <c r="P220" s="352"/>
      <c r="Q220" s="352"/>
      <c r="R220" s="352"/>
      <c r="S220" s="352"/>
      <c r="T220" s="352"/>
      <c r="U220" s="352"/>
      <c r="V220" s="352"/>
      <c r="W220" s="352"/>
      <c r="X220" s="352"/>
      <c r="Y220" s="352"/>
      <c r="Z220" s="352"/>
      <c r="AA220" s="352"/>
      <c r="AB220" s="352"/>
      <c r="AC220" s="352"/>
      <c r="AD220" s="352"/>
      <c r="AE220" s="352"/>
    </row>
    <row r="221" spans="1:32" x14ac:dyDescent="0.2">
      <c r="A221" s="352"/>
      <c r="B221" s="352"/>
      <c r="C221" s="352"/>
      <c r="D221" s="352"/>
      <c r="E221" s="352"/>
      <c r="F221" s="352"/>
      <c r="G221" s="352"/>
      <c r="H221" s="352"/>
      <c r="I221" s="352"/>
      <c r="J221" s="352"/>
      <c r="K221" s="352"/>
      <c r="L221" s="352"/>
      <c r="M221" s="352"/>
      <c r="N221" s="352"/>
      <c r="O221" s="352"/>
      <c r="P221" s="352"/>
      <c r="Q221" s="352"/>
      <c r="R221" s="352"/>
      <c r="S221" s="352"/>
      <c r="T221" s="352"/>
      <c r="U221" s="352"/>
      <c r="V221" s="352"/>
      <c r="W221" s="352"/>
      <c r="X221" s="352"/>
      <c r="Y221" s="352"/>
      <c r="Z221" s="352"/>
      <c r="AA221" s="352"/>
      <c r="AB221" s="352"/>
      <c r="AC221" s="352"/>
      <c r="AD221" s="352"/>
      <c r="AE221" s="189"/>
    </row>
    <row r="222" spans="1:32" x14ac:dyDescent="0.2">
      <c r="B222" s="189" t="s">
        <v>288</v>
      </c>
      <c r="C222" s="190"/>
      <c r="D222" s="190"/>
      <c r="E222" s="190"/>
      <c r="F222" s="190"/>
      <c r="G222" s="190"/>
      <c r="H222" s="190"/>
      <c r="I222" s="190"/>
      <c r="J222" s="190"/>
      <c r="K222" s="190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</row>
    <row r="223" spans="1:32" x14ac:dyDescent="0.2">
      <c r="B223" s="189" t="s">
        <v>289</v>
      </c>
      <c r="C223" s="190"/>
      <c r="D223" s="190"/>
      <c r="E223" s="190"/>
      <c r="F223" s="190"/>
      <c r="G223" s="190"/>
      <c r="H223" s="190"/>
      <c r="I223" s="190"/>
      <c r="J223" s="190"/>
      <c r="K223" s="19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</row>
    <row r="224" spans="1:32" x14ac:dyDescent="0.2">
      <c r="B224" s="189" t="s">
        <v>290</v>
      </c>
      <c r="C224" s="190"/>
      <c r="D224" s="190"/>
      <c r="E224" s="190"/>
      <c r="F224" s="190"/>
      <c r="G224" s="190"/>
      <c r="H224" s="190"/>
      <c r="I224" s="190"/>
      <c r="J224" s="190"/>
      <c r="K224" s="190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</row>
    <row r="225" spans="1:256" x14ac:dyDescent="0.2">
      <c r="B225" s="189" t="s">
        <v>291</v>
      </c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</row>
    <row r="226" spans="1:256" x14ac:dyDescent="0.2">
      <c r="B226" s="189" t="s">
        <v>292</v>
      </c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</row>
    <row r="227" spans="1:256" x14ac:dyDescent="0.2">
      <c r="A227" s="191"/>
    </row>
    <row r="228" spans="1:256" x14ac:dyDescent="0.2">
      <c r="B228" s="352" t="s">
        <v>293</v>
      </c>
      <c r="C228" s="352"/>
      <c r="D228" s="352"/>
      <c r="E228" s="352"/>
      <c r="F228" s="352"/>
      <c r="G228" s="352"/>
      <c r="H228" s="352"/>
      <c r="I228" s="352"/>
      <c r="J228" s="352"/>
      <c r="K228" s="352"/>
      <c r="L228" s="352"/>
      <c r="M228" s="352"/>
      <c r="N228" s="352"/>
      <c r="O228" s="352"/>
      <c r="P228" s="352"/>
      <c r="Q228" s="352"/>
      <c r="R228" s="352"/>
      <c r="S228" s="352"/>
      <c r="T228" s="352"/>
      <c r="U228" s="352"/>
      <c r="V228" s="352"/>
      <c r="W228" s="352"/>
      <c r="X228" s="352"/>
      <c r="Y228" s="352"/>
      <c r="Z228" s="352"/>
      <c r="AA228" s="352"/>
      <c r="AB228" s="352"/>
      <c r="AC228" s="352"/>
      <c r="AD228" s="352"/>
      <c r="AE228" s="352"/>
      <c r="AF228" s="354"/>
      <c r="AG228" s="354"/>
      <c r="AH228" s="354"/>
      <c r="AI228" s="354"/>
      <c r="AJ228" s="354"/>
      <c r="AK228" s="354"/>
      <c r="AL228" s="354"/>
      <c r="AM228" s="354"/>
      <c r="AN228" s="354"/>
      <c r="AO228" s="354"/>
      <c r="AP228" s="354"/>
      <c r="AQ228" s="354"/>
      <c r="AR228" s="354"/>
      <c r="AS228" s="354"/>
      <c r="AT228" s="354"/>
      <c r="AU228" s="354"/>
      <c r="AV228" s="354"/>
      <c r="AW228" s="354"/>
      <c r="AX228" s="354"/>
      <c r="AY228" s="354"/>
      <c r="AZ228" s="354"/>
      <c r="BA228" s="354"/>
      <c r="BB228" s="354"/>
      <c r="BC228" s="354"/>
      <c r="BD228" s="354"/>
      <c r="BE228" s="354"/>
      <c r="BF228" s="354"/>
      <c r="BG228" s="354"/>
      <c r="BH228" s="354"/>
      <c r="BI228" s="354"/>
      <c r="BJ228" s="354"/>
      <c r="BK228" s="354"/>
      <c r="BL228" s="354"/>
      <c r="BM228" s="354"/>
      <c r="BN228" s="354"/>
      <c r="BO228" s="354"/>
      <c r="BP228" s="354"/>
      <c r="BQ228" s="354"/>
      <c r="BR228" s="354"/>
      <c r="BS228" s="354"/>
      <c r="BT228" s="354"/>
      <c r="BU228" s="354"/>
      <c r="BV228" s="354"/>
      <c r="BW228" s="354"/>
      <c r="BX228" s="354"/>
      <c r="BY228" s="354"/>
      <c r="BZ228" s="354"/>
      <c r="CA228" s="354"/>
      <c r="CB228" s="354"/>
      <c r="CC228" s="354"/>
      <c r="CD228" s="354"/>
      <c r="CE228" s="354"/>
      <c r="CF228" s="354"/>
      <c r="CG228" s="354"/>
      <c r="CH228" s="354"/>
      <c r="CI228" s="354"/>
      <c r="CJ228" s="354"/>
      <c r="CK228" s="354"/>
      <c r="CL228" s="354"/>
      <c r="CM228" s="354"/>
      <c r="CN228" s="354"/>
      <c r="CO228" s="354"/>
      <c r="CP228" s="354"/>
      <c r="CQ228" s="354"/>
      <c r="CR228" s="354"/>
      <c r="CS228" s="354"/>
      <c r="CT228" s="354"/>
      <c r="CU228" s="354"/>
      <c r="CV228" s="354"/>
      <c r="CW228" s="354"/>
      <c r="CX228" s="354"/>
      <c r="CY228" s="354"/>
      <c r="CZ228" s="354"/>
      <c r="DA228" s="354"/>
      <c r="DB228" s="354"/>
      <c r="DC228" s="354"/>
      <c r="DD228" s="354"/>
      <c r="DE228" s="354"/>
      <c r="DF228" s="354"/>
      <c r="DG228" s="354"/>
      <c r="DH228" s="354"/>
      <c r="DI228" s="354"/>
      <c r="DJ228" s="354"/>
      <c r="DK228" s="354"/>
      <c r="DL228" s="354"/>
      <c r="DM228" s="354"/>
      <c r="DN228" s="354"/>
      <c r="DO228" s="354"/>
      <c r="DP228" s="354"/>
      <c r="DQ228" s="354"/>
      <c r="DR228" s="354"/>
      <c r="DS228" s="354"/>
      <c r="DT228" s="354"/>
      <c r="DU228" s="354"/>
      <c r="DV228" s="354"/>
      <c r="DW228" s="354"/>
      <c r="DX228" s="354"/>
      <c r="DY228" s="354"/>
      <c r="DZ228" s="354"/>
      <c r="EA228" s="354"/>
      <c r="EB228" s="354"/>
      <c r="EC228" s="354"/>
      <c r="ED228" s="354"/>
      <c r="EE228" s="354"/>
      <c r="EF228" s="354"/>
      <c r="EG228" s="354"/>
      <c r="EH228" s="354"/>
      <c r="EI228" s="354"/>
      <c r="EJ228" s="354"/>
      <c r="EK228" s="354"/>
      <c r="EL228" s="354"/>
      <c r="EM228" s="354"/>
      <c r="EN228" s="354"/>
      <c r="EO228" s="354"/>
      <c r="EP228" s="354"/>
      <c r="EQ228" s="354"/>
      <c r="ER228" s="354"/>
      <c r="ES228" s="354"/>
      <c r="ET228" s="354"/>
      <c r="EU228" s="354"/>
      <c r="EV228" s="354"/>
      <c r="EW228" s="354"/>
      <c r="EX228" s="354"/>
      <c r="EY228" s="354"/>
      <c r="EZ228" s="354"/>
      <c r="FA228" s="354"/>
      <c r="FB228" s="354"/>
      <c r="FC228" s="354"/>
      <c r="FD228" s="354"/>
      <c r="FE228" s="354"/>
      <c r="FF228" s="354"/>
      <c r="FG228" s="354"/>
      <c r="FH228" s="354"/>
      <c r="FI228" s="354"/>
      <c r="FJ228" s="354"/>
      <c r="FK228" s="354"/>
      <c r="FL228" s="354"/>
      <c r="FM228" s="354"/>
      <c r="FN228" s="354"/>
      <c r="FO228" s="354"/>
      <c r="FP228" s="354"/>
      <c r="FQ228" s="354"/>
      <c r="FR228" s="354"/>
      <c r="FS228" s="354"/>
      <c r="FT228" s="354"/>
      <c r="FU228" s="354"/>
      <c r="FV228" s="354"/>
      <c r="FW228" s="354"/>
      <c r="FX228" s="354"/>
      <c r="FY228" s="354"/>
      <c r="FZ228" s="354"/>
      <c r="GA228" s="354"/>
      <c r="GB228" s="354"/>
      <c r="GC228" s="354"/>
      <c r="GD228" s="354"/>
      <c r="GE228" s="354"/>
      <c r="GF228" s="354"/>
      <c r="GG228" s="354"/>
      <c r="GH228" s="354"/>
      <c r="GI228" s="354"/>
      <c r="GJ228" s="354"/>
      <c r="GK228" s="354"/>
      <c r="GL228" s="354"/>
      <c r="GM228" s="354"/>
      <c r="GN228" s="354"/>
      <c r="GO228" s="354"/>
      <c r="GP228" s="354"/>
      <c r="GQ228" s="354"/>
      <c r="GR228" s="354"/>
      <c r="GS228" s="354"/>
      <c r="GT228" s="354"/>
      <c r="GU228" s="354"/>
      <c r="GV228" s="354"/>
      <c r="GW228" s="354"/>
      <c r="GX228" s="354"/>
      <c r="GY228" s="354"/>
      <c r="GZ228" s="354"/>
      <c r="HA228" s="354"/>
      <c r="HB228" s="354"/>
      <c r="HC228" s="354"/>
      <c r="HD228" s="354"/>
      <c r="HE228" s="354"/>
      <c r="HF228" s="354"/>
      <c r="HG228" s="354"/>
      <c r="HH228" s="354"/>
      <c r="HI228" s="354"/>
      <c r="HJ228" s="354"/>
      <c r="HK228" s="354"/>
      <c r="HL228" s="354"/>
      <c r="HM228" s="354"/>
      <c r="HN228" s="354"/>
      <c r="HO228" s="354"/>
      <c r="HP228" s="354"/>
      <c r="HQ228" s="354"/>
      <c r="HR228" s="354"/>
      <c r="HS228" s="354"/>
      <c r="HT228" s="354"/>
      <c r="HU228" s="354"/>
      <c r="HV228" s="354"/>
      <c r="HW228" s="354"/>
      <c r="HX228" s="354"/>
      <c r="HY228" s="354"/>
      <c r="HZ228" s="354"/>
      <c r="IA228" s="354"/>
      <c r="IB228" s="354"/>
      <c r="IC228" s="354"/>
      <c r="ID228" s="354"/>
      <c r="IE228" s="354"/>
      <c r="IF228" s="354"/>
      <c r="IG228" s="354"/>
      <c r="IH228" s="354"/>
      <c r="II228" s="354"/>
      <c r="IJ228" s="354"/>
      <c r="IK228" s="354"/>
      <c r="IL228" s="354"/>
      <c r="IM228" s="354"/>
      <c r="IN228" s="354"/>
      <c r="IO228" s="354"/>
      <c r="IP228" s="354"/>
      <c r="IQ228" s="354"/>
      <c r="IR228" s="354"/>
      <c r="IS228" s="354"/>
      <c r="IT228" s="354"/>
      <c r="IU228" s="354"/>
      <c r="IV228" s="354"/>
    </row>
    <row r="229" spans="1:256" x14ac:dyDescent="0.2">
      <c r="B229" s="189" t="s">
        <v>294</v>
      </c>
      <c r="C229" s="190"/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</row>
    <row r="230" spans="1:256" x14ac:dyDescent="0.2">
      <c r="B230" s="192" t="s">
        <v>295</v>
      </c>
      <c r="C230" s="193"/>
    </row>
    <row r="231" spans="1:256" x14ac:dyDescent="0.2">
      <c r="B231" s="192" t="s">
        <v>296</v>
      </c>
    </row>
    <row r="232" spans="1:256" x14ac:dyDescent="0.2">
      <c r="B232" s="192" t="s">
        <v>297</v>
      </c>
    </row>
    <row r="233" spans="1:256" x14ac:dyDescent="0.2">
      <c r="B233" s="192" t="s">
        <v>298</v>
      </c>
    </row>
    <row r="234" spans="1:256" x14ac:dyDescent="0.2">
      <c r="B234" s="352" t="s">
        <v>299</v>
      </c>
      <c r="C234" s="352"/>
      <c r="D234" s="352"/>
      <c r="E234" s="352"/>
      <c r="F234" s="352"/>
      <c r="G234" s="352"/>
      <c r="H234" s="352"/>
      <c r="I234" s="352"/>
      <c r="J234" s="352"/>
      <c r="K234" s="352"/>
      <c r="L234" s="352"/>
      <c r="M234" s="352"/>
      <c r="N234" s="352"/>
      <c r="O234" s="352"/>
      <c r="P234" s="352"/>
      <c r="Q234" s="352"/>
      <c r="R234" s="352"/>
      <c r="S234" s="352"/>
      <c r="T234" s="352"/>
      <c r="U234" s="352"/>
      <c r="V234" s="352"/>
      <c r="W234" s="352"/>
      <c r="X234" s="352"/>
      <c r="Y234" s="352"/>
      <c r="Z234" s="352"/>
      <c r="AA234" s="352"/>
      <c r="AB234" s="352"/>
      <c r="AC234" s="352"/>
      <c r="AD234" s="352"/>
      <c r="AE234" s="352"/>
      <c r="AF234" s="354"/>
      <c r="AG234" s="354"/>
      <c r="AH234" s="354"/>
      <c r="AI234" s="354"/>
      <c r="AJ234" s="354"/>
      <c r="AK234" s="354"/>
      <c r="AL234" s="354"/>
      <c r="AM234" s="354"/>
      <c r="AN234" s="354"/>
      <c r="AO234" s="354"/>
      <c r="AP234" s="354"/>
      <c r="AQ234" s="354"/>
      <c r="AR234" s="354"/>
      <c r="AS234" s="354"/>
      <c r="AT234" s="354"/>
      <c r="AU234" s="354"/>
      <c r="AV234" s="354"/>
      <c r="AW234" s="354"/>
      <c r="AX234" s="354"/>
      <c r="AY234" s="354"/>
      <c r="AZ234" s="354"/>
      <c r="BA234" s="354"/>
      <c r="BB234" s="354"/>
      <c r="BC234" s="354"/>
      <c r="BD234" s="354"/>
      <c r="BE234" s="354"/>
      <c r="BF234" s="354"/>
      <c r="BG234" s="354"/>
      <c r="BH234" s="354"/>
      <c r="BI234" s="354"/>
      <c r="BJ234" s="354"/>
      <c r="BK234" s="354"/>
      <c r="BL234" s="354"/>
      <c r="BM234" s="354"/>
      <c r="BN234" s="354"/>
      <c r="BO234" s="354"/>
      <c r="BP234" s="354"/>
      <c r="BQ234" s="354"/>
      <c r="BR234" s="354"/>
      <c r="BS234" s="354"/>
      <c r="BT234" s="354"/>
      <c r="BU234" s="354"/>
      <c r="BV234" s="354"/>
      <c r="BW234" s="354"/>
      <c r="BX234" s="354"/>
      <c r="BY234" s="354"/>
      <c r="BZ234" s="354"/>
      <c r="CA234" s="354"/>
      <c r="CB234" s="354"/>
      <c r="CC234" s="354"/>
      <c r="CD234" s="354"/>
      <c r="CE234" s="354"/>
      <c r="CF234" s="354"/>
      <c r="CG234" s="354"/>
      <c r="CH234" s="354"/>
      <c r="CI234" s="354"/>
      <c r="CJ234" s="354"/>
      <c r="CK234" s="354"/>
      <c r="CL234" s="354"/>
      <c r="CM234" s="354"/>
      <c r="CN234" s="354"/>
      <c r="CO234" s="354"/>
      <c r="CP234" s="354"/>
      <c r="CQ234" s="354"/>
      <c r="CR234" s="354"/>
      <c r="CS234" s="354"/>
      <c r="CT234" s="354"/>
      <c r="CU234" s="354"/>
      <c r="CV234" s="354"/>
      <c r="CW234" s="354"/>
      <c r="CX234" s="354"/>
      <c r="CY234" s="354"/>
      <c r="CZ234" s="354"/>
      <c r="DA234" s="354"/>
      <c r="DB234" s="354"/>
      <c r="DC234" s="354"/>
      <c r="DD234" s="354"/>
      <c r="DE234" s="354"/>
      <c r="DF234" s="354"/>
      <c r="DG234" s="354"/>
      <c r="DH234" s="354"/>
      <c r="DI234" s="354"/>
      <c r="DJ234" s="354"/>
      <c r="DK234" s="354"/>
      <c r="DL234" s="354"/>
      <c r="DM234" s="354"/>
      <c r="DN234" s="354"/>
      <c r="DO234" s="354"/>
      <c r="DP234" s="354"/>
      <c r="DQ234" s="354"/>
      <c r="DR234" s="354"/>
      <c r="DS234" s="354"/>
      <c r="DT234" s="354"/>
      <c r="DU234" s="354"/>
      <c r="DV234" s="354"/>
      <c r="DW234" s="354"/>
      <c r="DX234" s="354"/>
      <c r="DY234" s="354"/>
      <c r="DZ234" s="354"/>
      <c r="EA234" s="354"/>
      <c r="EB234" s="354"/>
      <c r="EC234" s="354"/>
      <c r="ED234" s="354"/>
      <c r="EE234" s="354"/>
      <c r="EF234" s="354"/>
      <c r="EG234" s="354"/>
      <c r="EH234" s="354"/>
      <c r="EI234" s="354"/>
      <c r="EJ234" s="354"/>
      <c r="EK234" s="354"/>
      <c r="EL234" s="354"/>
      <c r="EM234" s="354"/>
      <c r="EN234" s="354"/>
      <c r="EO234" s="354"/>
      <c r="EP234" s="354"/>
      <c r="EQ234" s="354"/>
      <c r="ER234" s="354"/>
      <c r="ES234" s="354"/>
      <c r="ET234" s="354"/>
      <c r="EU234" s="354"/>
      <c r="EV234" s="354"/>
      <c r="EW234" s="354"/>
      <c r="EX234" s="354"/>
      <c r="EY234" s="354"/>
      <c r="EZ234" s="354"/>
      <c r="FA234" s="354"/>
      <c r="FB234" s="354"/>
      <c r="FC234" s="354"/>
      <c r="FD234" s="354"/>
      <c r="FE234" s="354"/>
      <c r="FF234" s="354"/>
      <c r="FG234" s="354"/>
      <c r="FH234" s="354"/>
      <c r="FI234" s="354"/>
      <c r="FJ234" s="354"/>
      <c r="FK234" s="354"/>
      <c r="FL234" s="354"/>
      <c r="FM234" s="354"/>
      <c r="FN234" s="354"/>
      <c r="FO234" s="354"/>
      <c r="FP234" s="354"/>
      <c r="FQ234" s="354"/>
      <c r="FR234" s="354"/>
      <c r="FS234" s="354"/>
      <c r="FT234" s="354"/>
      <c r="FU234" s="354"/>
      <c r="FV234" s="354"/>
      <c r="FW234" s="354"/>
      <c r="FX234" s="354"/>
      <c r="FY234" s="354"/>
      <c r="FZ234" s="354"/>
      <c r="GA234" s="354"/>
      <c r="GB234" s="354"/>
      <c r="GC234" s="354"/>
      <c r="GD234" s="354"/>
      <c r="GE234" s="354"/>
      <c r="GF234" s="354"/>
      <c r="GG234" s="354"/>
      <c r="GH234" s="354"/>
      <c r="GI234" s="354"/>
      <c r="GJ234" s="354"/>
      <c r="GK234" s="354"/>
      <c r="GL234" s="354"/>
      <c r="GM234" s="354"/>
      <c r="GN234" s="354"/>
      <c r="GO234" s="354"/>
      <c r="GP234" s="354"/>
      <c r="GQ234" s="354"/>
      <c r="GR234" s="354"/>
      <c r="GS234" s="354"/>
      <c r="GT234" s="354"/>
      <c r="GU234" s="354"/>
      <c r="GV234" s="354"/>
      <c r="GW234" s="354"/>
      <c r="GX234" s="354"/>
      <c r="GY234" s="354"/>
      <c r="GZ234" s="354"/>
      <c r="HA234" s="354"/>
      <c r="HB234" s="354"/>
      <c r="HC234" s="354"/>
      <c r="HD234" s="354"/>
      <c r="HE234" s="354"/>
      <c r="HF234" s="354"/>
      <c r="HG234" s="354"/>
      <c r="HH234" s="354"/>
      <c r="HI234" s="354"/>
      <c r="HJ234" s="354"/>
      <c r="HK234" s="354"/>
      <c r="HL234" s="354"/>
      <c r="HM234" s="354"/>
      <c r="HN234" s="354"/>
      <c r="HO234" s="354"/>
      <c r="HP234" s="354"/>
      <c r="HQ234" s="354"/>
      <c r="HR234" s="354"/>
      <c r="HS234" s="354"/>
      <c r="HT234" s="354"/>
      <c r="HU234" s="354"/>
      <c r="HV234" s="354"/>
      <c r="HW234" s="354"/>
      <c r="HX234" s="354"/>
      <c r="HY234" s="354"/>
      <c r="HZ234" s="354"/>
      <c r="IA234" s="354"/>
      <c r="IB234" s="354"/>
      <c r="IC234" s="354"/>
      <c r="ID234" s="354"/>
      <c r="IE234" s="354"/>
      <c r="IF234" s="354"/>
      <c r="IG234" s="354"/>
      <c r="IH234" s="354"/>
      <c r="II234" s="354"/>
      <c r="IJ234" s="354"/>
      <c r="IK234" s="354"/>
      <c r="IL234" s="354"/>
      <c r="IM234" s="354"/>
      <c r="IN234" s="354"/>
      <c r="IO234" s="354"/>
      <c r="IP234" s="354"/>
      <c r="IQ234" s="354"/>
      <c r="IR234" s="354"/>
      <c r="IS234" s="354"/>
      <c r="IT234" s="354"/>
      <c r="IU234" s="354"/>
      <c r="IV234" s="354"/>
    </row>
    <row r="235" spans="1:256" x14ac:dyDescent="0.2">
      <c r="B235" s="189" t="s">
        <v>300</v>
      </c>
      <c r="C235" s="190"/>
      <c r="D235" s="190"/>
      <c r="E235" s="190"/>
      <c r="F235" s="190"/>
      <c r="G235" s="190"/>
      <c r="H235" s="190"/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</row>
    <row r="236" spans="1:256" x14ac:dyDescent="0.2">
      <c r="B236" s="194" t="s">
        <v>301</v>
      </c>
    </row>
    <row r="237" spans="1:256" x14ac:dyDescent="0.2">
      <c r="B237" s="195" t="s">
        <v>302</v>
      </c>
    </row>
    <row r="238" spans="1:256" x14ac:dyDescent="0.2">
      <c r="B238" s="194" t="s">
        <v>303</v>
      </c>
    </row>
    <row r="239" spans="1:256" x14ac:dyDescent="0.2">
      <c r="B239" s="195" t="s">
        <v>304</v>
      </c>
    </row>
    <row r="240" spans="1:256" x14ac:dyDescent="0.2">
      <c r="B240" s="194" t="s">
        <v>305</v>
      </c>
    </row>
    <row r="241" spans="1:31" x14ac:dyDescent="0.2">
      <c r="B241" s="195" t="s">
        <v>306</v>
      </c>
    </row>
    <row r="242" spans="1:31" x14ac:dyDescent="0.2">
      <c r="B242" s="195" t="s">
        <v>307</v>
      </c>
    </row>
    <row r="243" spans="1:31" x14ac:dyDescent="0.2">
      <c r="B243" s="194" t="s">
        <v>308</v>
      </c>
    </row>
    <row r="244" spans="1:31" x14ac:dyDescent="0.2">
      <c r="B244" s="194" t="s">
        <v>309</v>
      </c>
    </row>
    <row r="245" spans="1:31" x14ac:dyDescent="0.2">
      <c r="A245" s="194"/>
    </row>
    <row r="246" spans="1:31" x14ac:dyDescent="0.2">
      <c r="B246" s="355" t="s">
        <v>310</v>
      </c>
      <c r="C246" s="355"/>
      <c r="D246" s="355"/>
      <c r="E246" s="355"/>
      <c r="F246" s="355"/>
      <c r="G246" s="355"/>
      <c r="H246" s="355"/>
      <c r="I246" s="355"/>
      <c r="J246" s="355"/>
      <c r="K246" s="355"/>
      <c r="L246" s="355"/>
      <c r="M246" s="355"/>
      <c r="N246" s="355"/>
      <c r="O246" s="355"/>
      <c r="P246" s="355"/>
      <c r="Q246" s="355"/>
      <c r="R246" s="355"/>
      <c r="S246" s="355"/>
      <c r="T246" s="355"/>
      <c r="U246" s="355"/>
      <c r="V246" s="355"/>
      <c r="W246" s="355"/>
      <c r="X246" s="355"/>
      <c r="Y246" s="355"/>
      <c r="Z246" s="355"/>
      <c r="AA246" s="355"/>
      <c r="AB246" s="355"/>
      <c r="AC246" s="355"/>
      <c r="AD246" s="355"/>
      <c r="AE246" s="355"/>
    </row>
    <row r="247" spans="1:31" ht="13.5" thickBot="1" x14ac:dyDescent="0.25"/>
    <row r="248" spans="1:31" ht="15" customHeight="1" x14ac:dyDescent="0.2">
      <c r="G248" s="357" t="str">
        <f>IF([2]Info!C90="","",[2]Info!C90)</f>
        <v/>
      </c>
      <c r="H248" s="358"/>
      <c r="I248" s="358"/>
      <c r="J248" s="358"/>
      <c r="K248" s="358"/>
      <c r="L248" s="358"/>
      <c r="M248" s="358"/>
      <c r="N248" s="358"/>
      <c r="O248" s="358"/>
      <c r="P248" s="358"/>
      <c r="Q248" s="358"/>
      <c r="R248" s="358"/>
      <c r="S248" s="358"/>
      <c r="T248" s="358"/>
      <c r="U248" s="358"/>
      <c r="V248" s="358"/>
      <c r="W248" s="359"/>
    </row>
    <row r="249" spans="1:31" ht="15" customHeight="1" x14ac:dyDescent="0.2">
      <c r="G249" s="360"/>
      <c r="H249" s="361"/>
      <c r="I249" s="361"/>
      <c r="J249" s="361"/>
      <c r="K249" s="361"/>
      <c r="L249" s="361"/>
      <c r="M249" s="361"/>
      <c r="N249" s="361"/>
      <c r="O249" s="361"/>
      <c r="P249" s="361"/>
      <c r="Q249" s="361"/>
      <c r="R249" s="361"/>
      <c r="S249" s="361"/>
      <c r="T249" s="361"/>
      <c r="U249" s="361"/>
      <c r="V249" s="361"/>
      <c r="W249" s="362"/>
    </row>
    <row r="250" spans="1:31" ht="15" customHeight="1" x14ac:dyDescent="0.2">
      <c r="G250" s="360"/>
      <c r="H250" s="361"/>
      <c r="I250" s="361"/>
      <c r="J250" s="361"/>
      <c r="K250" s="361"/>
      <c r="L250" s="361"/>
      <c r="M250" s="361"/>
      <c r="N250" s="361"/>
      <c r="O250" s="361"/>
      <c r="P250" s="361"/>
      <c r="Q250" s="361"/>
      <c r="R250" s="361"/>
      <c r="S250" s="361"/>
      <c r="T250" s="361"/>
      <c r="U250" s="361"/>
      <c r="V250" s="361"/>
      <c r="W250" s="362"/>
    </row>
    <row r="251" spans="1:31" ht="15" customHeight="1" x14ac:dyDescent="0.2">
      <c r="G251" s="360"/>
      <c r="H251" s="361"/>
      <c r="I251" s="361"/>
      <c r="J251" s="361"/>
      <c r="K251" s="361"/>
      <c r="L251" s="361"/>
      <c r="M251" s="361"/>
      <c r="N251" s="361"/>
      <c r="O251" s="361"/>
      <c r="P251" s="361"/>
      <c r="Q251" s="361"/>
      <c r="R251" s="361"/>
      <c r="S251" s="361"/>
      <c r="T251" s="361"/>
      <c r="U251" s="361"/>
      <c r="V251" s="361"/>
      <c r="W251" s="362"/>
    </row>
    <row r="252" spans="1:31" ht="15" customHeight="1" x14ac:dyDescent="0.2">
      <c r="G252" s="360"/>
      <c r="H252" s="361"/>
      <c r="I252" s="361"/>
      <c r="J252" s="361"/>
      <c r="K252" s="361"/>
      <c r="L252" s="361"/>
      <c r="M252" s="361"/>
      <c r="N252" s="361"/>
      <c r="O252" s="361"/>
      <c r="P252" s="361"/>
      <c r="Q252" s="361"/>
      <c r="R252" s="361"/>
      <c r="S252" s="361"/>
      <c r="T252" s="361"/>
      <c r="U252" s="361"/>
      <c r="V252" s="361"/>
      <c r="W252" s="362"/>
    </row>
    <row r="253" spans="1:31" ht="15" customHeight="1" x14ac:dyDescent="0.2">
      <c r="G253" s="360"/>
      <c r="H253" s="361"/>
      <c r="I253" s="361"/>
      <c r="J253" s="361"/>
      <c r="K253" s="361"/>
      <c r="L253" s="361"/>
      <c r="M253" s="361"/>
      <c r="N253" s="361"/>
      <c r="O253" s="361"/>
      <c r="P253" s="361"/>
      <c r="Q253" s="361"/>
      <c r="R253" s="361"/>
      <c r="S253" s="361"/>
      <c r="T253" s="361"/>
      <c r="U253" s="361"/>
      <c r="V253" s="361"/>
      <c r="W253" s="362"/>
    </row>
    <row r="254" spans="1:31" ht="15" customHeight="1" x14ac:dyDescent="0.2">
      <c r="G254" s="360"/>
      <c r="H254" s="361"/>
      <c r="I254" s="361"/>
      <c r="J254" s="361"/>
      <c r="K254" s="361"/>
      <c r="L254" s="361"/>
      <c r="M254" s="361"/>
      <c r="N254" s="361"/>
      <c r="O254" s="361"/>
      <c r="P254" s="361"/>
      <c r="Q254" s="361"/>
      <c r="R254" s="361"/>
      <c r="S254" s="361"/>
      <c r="T254" s="361"/>
      <c r="U254" s="361"/>
      <c r="V254" s="361"/>
      <c r="W254" s="362"/>
    </row>
    <row r="255" spans="1:31" ht="15" customHeight="1" x14ac:dyDescent="0.2">
      <c r="G255" s="360"/>
      <c r="H255" s="361"/>
      <c r="I255" s="361"/>
      <c r="J255" s="361"/>
      <c r="K255" s="361"/>
      <c r="L255" s="361"/>
      <c r="M255" s="361"/>
      <c r="N255" s="361"/>
      <c r="O255" s="361"/>
      <c r="P255" s="361"/>
      <c r="Q255" s="361"/>
      <c r="R255" s="361"/>
      <c r="S255" s="361"/>
      <c r="T255" s="361"/>
      <c r="U255" s="361"/>
      <c r="V255" s="361"/>
      <c r="W255" s="362"/>
    </row>
    <row r="256" spans="1:31" ht="15" customHeight="1" x14ac:dyDescent="0.2">
      <c r="G256" s="360"/>
      <c r="H256" s="361"/>
      <c r="I256" s="361"/>
      <c r="J256" s="361"/>
      <c r="K256" s="361"/>
      <c r="L256" s="361"/>
      <c r="M256" s="361"/>
      <c r="N256" s="361"/>
      <c r="O256" s="361"/>
      <c r="P256" s="361"/>
      <c r="Q256" s="361"/>
      <c r="R256" s="361"/>
      <c r="S256" s="361"/>
      <c r="T256" s="361"/>
      <c r="U256" s="361"/>
      <c r="V256" s="361"/>
      <c r="W256" s="362"/>
    </row>
    <row r="257" spans="7:23" ht="15" customHeight="1" x14ac:dyDescent="0.2">
      <c r="G257" s="360"/>
      <c r="H257" s="361"/>
      <c r="I257" s="361"/>
      <c r="J257" s="361"/>
      <c r="K257" s="361"/>
      <c r="L257" s="361"/>
      <c r="M257" s="361"/>
      <c r="N257" s="361"/>
      <c r="O257" s="361"/>
      <c r="P257" s="361"/>
      <c r="Q257" s="361"/>
      <c r="R257" s="361"/>
      <c r="S257" s="361"/>
      <c r="T257" s="361"/>
      <c r="U257" s="361"/>
      <c r="V257" s="361"/>
      <c r="W257" s="362"/>
    </row>
    <row r="258" spans="7:23" ht="15" customHeight="1" x14ac:dyDescent="0.2">
      <c r="G258" s="360"/>
      <c r="H258" s="361"/>
      <c r="I258" s="361"/>
      <c r="J258" s="361"/>
      <c r="K258" s="361"/>
      <c r="L258" s="361"/>
      <c r="M258" s="361"/>
      <c r="N258" s="361"/>
      <c r="O258" s="361"/>
      <c r="P258" s="361"/>
      <c r="Q258" s="361"/>
      <c r="R258" s="361"/>
      <c r="S258" s="361"/>
      <c r="T258" s="361"/>
      <c r="U258" s="361"/>
      <c r="V258" s="361"/>
      <c r="W258" s="362"/>
    </row>
    <row r="259" spans="7:23" ht="15" customHeight="1" x14ac:dyDescent="0.2">
      <c r="G259" s="360"/>
      <c r="H259" s="361"/>
      <c r="I259" s="361"/>
      <c r="J259" s="361"/>
      <c r="K259" s="361"/>
      <c r="L259" s="361"/>
      <c r="M259" s="361"/>
      <c r="N259" s="361"/>
      <c r="O259" s="361"/>
      <c r="P259" s="361"/>
      <c r="Q259" s="361"/>
      <c r="R259" s="361"/>
      <c r="S259" s="361"/>
      <c r="T259" s="361"/>
      <c r="U259" s="361"/>
      <c r="V259" s="361"/>
      <c r="W259" s="362"/>
    </row>
    <row r="260" spans="7:23" ht="15" customHeight="1" x14ac:dyDescent="0.2">
      <c r="G260" s="360"/>
      <c r="H260" s="361"/>
      <c r="I260" s="361"/>
      <c r="J260" s="361"/>
      <c r="K260" s="361"/>
      <c r="L260" s="361"/>
      <c r="M260" s="361"/>
      <c r="N260" s="361"/>
      <c r="O260" s="361"/>
      <c r="P260" s="361"/>
      <c r="Q260" s="361"/>
      <c r="R260" s="361"/>
      <c r="S260" s="361"/>
      <c r="T260" s="361"/>
      <c r="U260" s="361"/>
      <c r="V260" s="361"/>
      <c r="W260" s="362"/>
    </row>
    <row r="261" spans="7:23" ht="15" customHeight="1" x14ac:dyDescent="0.2">
      <c r="G261" s="360"/>
      <c r="H261" s="361"/>
      <c r="I261" s="361"/>
      <c r="J261" s="361"/>
      <c r="K261" s="361"/>
      <c r="L261" s="361"/>
      <c r="M261" s="361"/>
      <c r="N261" s="361"/>
      <c r="O261" s="361"/>
      <c r="P261" s="361"/>
      <c r="Q261" s="361"/>
      <c r="R261" s="361"/>
      <c r="S261" s="361"/>
      <c r="T261" s="361"/>
      <c r="U261" s="361"/>
      <c r="V261" s="361"/>
      <c r="W261" s="362"/>
    </row>
    <row r="262" spans="7:23" ht="15" customHeight="1" x14ac:dyDescent="0.2">
      <c r="G262" s="360"/>
      <c r="H262" s="361"/>
      <c r="I262" s="361"/>
      <c r="J262" s="361"/>
      <c r="K262" s="361"/>
      <c r="L262" s="361"/>
      <c r="M262" s="361"/>
      <c r="N262" s="361"/>
      <c r="O262" s="361"/>
      <c r="P262" s="361"/>
      <c r="Q262" s="361"/>
      <c r="R262" s="361"/>
      <c r="S262" s="361"/>
      <c r="T262" s="361"/>
      <c r="U262" s="361"/>
      <c r="V262" s="361"/>
      <c r="W262" s="362"/>
    </row>
    <row r="263" spans="7:23" ht="15" customHeight="1" x14ac:dyDescent="0.2">
      <c r="G263" s="360"/>
      <c r="H263" s="361"/>
      <c r="I263" s="361"/>
      <c r="J263" s="361"/>
      <c r="K263" s="361"/>
      <c r="L263" s="361"/>
      <c r="M263" s="361"/>
      <c r="N263" s="361"/>
      <c r="O263" s="361"/>
      <c r="P263" s="361"/>
      <c r="Q263" s="361"/>
      <c r="R263" s="361"/>
      <c r="S263" s="361"/>
      <c r="T263" s="361"/>
      <c r="U263" s="361"/>
      <c r="V263" s="361"/>
      <c r="W263" s="362"/>
    </row>
    <row r="264" spans="7:23" ht="15" customHeight="1" x14ac:dyDescent="0.2">
      <c r="G264" s="360"/>
      <c r="H264" s="361"/>
      <c r="I264" s="361"/>
      <c r="J264" s="361"/>
      <c r="K264" s="361"/>
      <c r="L264" s="361"/>
      <c r="M264" s="361"/>
      <c r="N264" s="361"/>
      <c r="O264" s="361"/>
      <c r="P264" s="361"/>
      <c r="Q264" s="361"/>
      <c r="R264" s="361"/>
      <c r="S264" s="361"/>
      <c r="T264" s="361"/>
      <c r="U264" s="361"/>
      <c r="V264" s="361"/>
      <c r="W264" s="362"/>
    </row>
    <row r="265" spans="7:23" ht="15" customHeight="1" thickBot="1" x14ac:dyDescent="0.25">
      <c r="G265" s="363"/>
      <c r="H265" s="364"/>
      <c r="I265" s="364"/>
      <c r="J265" s="364"/>
      <c r="K265" s="364"/>
      <c r="L265" s="364"/>
      <c r="M265" s="364"/>
      <c r="N265" s="364"/>
      <c r="O265" s="364"/>
      <c r="P265" s="364"/>
      <c r="Q265" s="364"/>
      <c r="R265" s="364"/>
      <c r="S265" s="364"/>
      <c r="T265" s="364"/>
      <c r="U265" s="364"/>
      <c r="V265" s="364"/>
      <c r="W265" s="365"/>
    </row>
  </sheetData>
  <mergeCells count="231">
    <mergeCell ref="HJ234:IN234"/>
    <mergeCell ref="IO234:IV234"/>
    <mergeCell ref="B219:AE219"/>
    <mergeCell ref="B220:AE220"/>
    <mergeCell ref="B228:AE228"/>
    <mergeCell ref="B234:AE234"/>
    <mergeCell ref="A221:AD221"/>
    <mergeCell ref="IO228:IV228"/>
    <mergeCell ref="BK228:CO228"/>
    <mergeCell ref="CP228:DT228"/>
    <mergeCell ref="G248:W265"/>
    <mergeCell ref="GE228:HI228"/>
    <mergeCell ref="HJ228:IN228"/>
    <mergeCell ref="AF228:BJ228"/>
    <mergeCell ref="AF234:BJ234"/>
    <mergeCell ref="BK234:CO234"/>
    <mergeCell ref="CP234:DT234"/>
    <mergeCell ref="DU234:EY234"/>
    <mergeCell ref="EZ234:GD234"/>
    <mergeCell ref="GE234:HI234"/>
    <mergeCell ref="DU228:EY228"/>
    <mergeCell ref="EZ228:GD228"/>
    <mergeCell ref="B217:AE217"/>
    <mergeCell ref="B218:AE218"/>
    <mergeCell ref="B246:AE246"/>
    <mergeCell ref="O191:AB191"/>
    <mergeCell ref="AC191:AD191"/>
    <mergeCell ref="B211:AE211"/>
    <mergeCell ref="B214:AE214"/>
    <mergeCell ref="B215:AE215"/>
    <mergeCell ref="B216:AE216"/>
    <mergeCell ref="O173:AB173"/>
    <mergeCell ref="AC173:AD173"/>
    <mergeCell ref="B207:AE207"/>
    <mergeCell ref="M96:R96"/>
    <mergeCell ref="B199:AE199"/>
    <mergeCell ref="B201:AE201"/>
    <mergeCell ref="B203:AE203"/>
    <mergeCell ref="B205:AE205"/>
    <mergeCell ref="O188:AB188"/>
    <mergeCell ref="AC188:AD188"/>
    <mergeCell ref="O153:AB153"/>
    <mergeCell ref="O156:AB156"/>
    <mergeCell ref="O154:AB154"/>
    <mergeCell ref="AC154:AD154"/>
    <mergeCell ref="O167:AB167"/>
    <mergeCell ref="AC167:AD167"/>
    <mergeCell ref="B197:F197"/>
    <mergeCell ref="O132:AB132"/>
    <mergeCell ref="AC132:AD132"/>
    <mergeCell ref="O146:AB146"/>
    <mergeCell ref="AC146:AD146"/>
    <mergeCell ref="O150:R150"/>
    <mergeCell ref="O151:AB151"/>
    <mergeCell ref="AC151:AD151"/>
    <mergeCell ref="O157:AB157"/>
    <mergeCell ref="AC157:AD157"/>
    <mergeCell ref="F116:H116"/>
    <mergeCell ref="F88:AE88"/>
    <mergeCell ref="F90:AE90"/>
    <mergeCell ref="F92:AE92"/>
    <mergeCell ref="F108:Q108"/>
    <mergeCell ref="F110:R110"/>
    <mergeCell ref="F100:J100"/>
    <mergeCell ref="I94:J94"/>
    <mergeCell ref="F106:H106"/>
    <mergeCell ref="F102:R102"/>
    <mergeCell ref="Z98:AC98"/>
    <mergeCell ref="I98:J98"/>
    <mergeCell ref="T98:W98"/>
    <mergeCell ref="P98:R98"/>
    <mergeCell ref="T94:AE94"/>
    <mergeCell ref="I96:J96"/>
    <mergeCell ref="B25:AE25"/>
    <mergeCell ref="B26:AE26"/>
    <mergeCell ref="F94:H94"/>
    <mergeCell ref="F96:H96"/>
    <mergeCell ref="B78:AE78"/>
    <mergeCell ref="B53:AE53"/>
    <mergeCell ref="F82:H82"/>
    <mergeCell ref="B57:M58"/>
    <mergeCell ref="T96:AC96"/>
    <mergeCell ref="K94:Q94"/>
    <mergeCell ref="B8:K8"/>
    <mergeCell ref="B79:AE79"/>
    <mergeCell ref="D67:I67"/>
    <mergeCell ref="D69:I69"/>
    <mergeCell ref="D71:H71"/>
    <mergeCell ref="D73:I73"/>
    <mergeCell ref="B75:J75"/>
    <mergeCell ref="K75:M75"/>
    <mergeCell ref="N70:AE70"/>
    <mergeCell ref="N71:AE71"/>
    <mergeCell ref="R9:AE9"/>
    <mergeCell ref="R10:AE10"/>
    <mergeCell ref="B23:AE23"/>
    <mergeCell ref="R11:AE11"/>
    <mergeCell ref="B10:K10"/>
    <mergeCell ref="B11:K11"/>
    <mergeCell ref="L11:Q11"/>
    <mergeCell ref="L10:Q10"/>
    <mergeCell ref="B14:AE14"/>
    <mergeCell ref="B12:Q12"/>
    <mergeCell ref="Q1:AE1"/>
    <mergeCell ref="B66:M66"/>
    <mergeCell ref="K67:M67"/>
    <mergeCell ref="D36:J36"/>
    <mergeCell ref="D28:H28"/>
    <mergeCell ref="D30:H30"/>
    <mergeCell ref="D32:H32"/>
    <mergeCell ref="E39:K39"/>
    <mergeCell ref="B1:I1"/>
    <mergeCell ref="B2:M2"/>
    <mergeCell ref="B4:I4"/>
    <mergeCell ref="B13:Q13"/>
    <mergeCell ref="R12:AE12"/>
    <mergeCell ref="R13:AE13"/>
    <mergeCell ref="B9:K9"/>
    <mergeCell ref="L8:Q8"/>
    <mergeCell ref="L9:Q9"/>
    <mergeCell ref="J6:P6"/>
    <mergeCell ref="B5:I6"/>
    <mergeCell ref="R8:AE8"/>
    <mergeCell ref="R17:AE17"/>
    <mergeCell ref="R18:AE18"/>
    <mergeCell ref="B17:K17"/>
    <mergeCell ref="B18:K18"/>
    <mergeCell ref="L17:Q17"/>
    <mergeCell ref="L18:Q18"/>
    <mergeCell ref="AC148:AD148"/>
    <mergeCell ref="B27:AE27"/>
    <mergeCell ref="I30:J30"/>
    <mergeCell ref="S47:AE47"/>
    <mergeCell ref="B34:R34"/>
    <mergeCell ref="K36:M36"/>
    <mergeCell ref="E41:K41"/>
    <mergeCell ref="R94:S94"/>
    <mergeCell ref="F98:H98"/>
    <mergeCell ref="F104:H104"/>
    <mergeCell ref="F84:G84"/>
    <mergeCell ref="H84:L84"/>
    <mergeCell ref="N84:R84"/>
    <mergeCell ref="B19:K19"/>
    <mergeCell ref="B20:K20"/>
    <mergeCell ref="O148:AB148"/>
    <mergeCell ref="R19:AE19"/>
    <mergeCell ref="R20:AE20"/>
    <mergeCell ref="L19:Q19"/>
    <mergeCell ref="L20:Q20"/>
    <mergeCell ref="H47:I47"/>
    <mergeCell ref="H48:I48"/>
    <mergeCell ref="R45:AE45"/>
    <mergeCell ref="B119:AE119"/>
    <mergeCell ref="S48:V48"/>
    <mergeCell ref="W48:AE48"/>
    <mergeCell ref="B49:AE49"/>
    <mergeCell ref="B50:AE50"/>
    <mergeCell ref="B55:M55"/>
    <mergeCell ref="N66:AE66"/>
    <mergeCell ref="N38:AE38"/>
    <mergeCell ref="I32:J32"/>
    <mergeCell ref="E43:K43"/>
    <mergeCell ref="N47:R47"/>
    <mergeCell ref="N48:R48"/>
    <mergeCell ref="E45:K45"/>
    <mergeCell ref="J48:M48"/>
    <mergeCell ref="J47:M47"/>
    <mergeCell ref="B47:G47"/>
    <mergeCell ref="B48:G48"/>
    <mergeCell ref="N55:AE55"/>
    <mergeCell ref="N56:AE56"/>
    <mergeCell ref="S57:AE57"/>
    <mergeCell ref="M28:R28"/>
    <mergeCell ref="M30:R30"/>
    <mergeCell ref="R41:AE41"/>
    <mergeCell ref="R43:AE43"/>
    <mergeCell ref="S28:W28"/>
    <mergeCell ref="S30:W30"/>
    <mergeCell ref="B38:M38"/>
    <mergeCell ref="S58:AE58"/>
    <mergeCell ref="B59:M59"/>
    <mergeCell ref="B60:M60"/>
    <mergeCell ref="N57:R57"/>
    <mergeCell ref="N58:R58"/>
    <mergeCell ref="B56:M56"/>
    <mergeCell ref="B63:M63"/>
    <mergeCell ref="B65:H65"/>
    <mergeCell ref="I65:M65"/>
    <mergeCell ref="B64:M64"/>
    <mergeCell ref="B61:M61"/>
    <mergeCell ref="N59:AE59"/>
    <mergeCell ref="N60:AE60"/>
    <mergeCell ref="N61:R61"/>
    <mergeCell ref="S61:AE61"/>
    <mergeCell ref="S86:W86"/>
    <mergeCell ref="S82:W82"/>
    <mergeCell ref="N62:R62"/>
    <mergeCell ref="S62:AE62"/>
    <mergeCell ref="N63:AE63"/>
    <mergeCell ref="N65:AE65"/>
    <mergeCell ref="N69:AE69"/>
    <mergeCell ref="R46:AE46"/>
    <mergeCell ref="I82:L82"/>
    <mergeCell ref="N82:R82"/>
    <mergeCell ref="O142:AB142"/>
    <mergeCell ref="AC142:AD142"/>
    <mergeCell ref="B62:M62"/>
    <mergeCell ref="S84:W84"/>
    <mergeCell ref="F86:G86"/>
    <mergeCell ref="H86:L86"/>
    <mergeCell ref="N86:R86"/>
    <mergeCell ref="S15:AB15"/>
    <mergeCell ref="B16:G16"/>
    <mergeCell ref="H16:I16"/>
    <mergeCell ref="J16:M16"/>
    <mergeCell ref="B15:G15"/>
    <mergeCell ref="H15:I15"/>
    <mergeCell ref="J15:M15"/>
    <mergeCell ref="N15:R15"/>
    <mergeCell ref="N16:R16"/>
    <mergeCell ref="S16:AB16"/>
    <mergeCell ref="O144:AB144"/>
    <mergeCell ref="AC144:AD144"/>
    <mergeCell ref="O134:AB134"/>
    <mergeCell ref="AC134:AD134"/>
    <mergeCell ref="O136:AB136"/>
    <mergeCell ref="AC136:AD136"/>
    <mergeCell ref="O138:AB138"/>
    <mergeCell ref="AC138:AD138"/>
    <mergeCell ref="O140:AB140"/>
    <mergeCell ref="AC140:AD140"/>
  </mergeCells>
  <phoneticPr fontId="7" type="noConversion"/>
  <hyperlinks>
    <hyperlink ref="K94" r:id="rId1"/>
    <hyperlink ref="T94" r:id="rId2"/>
  </hyperlinks>
  <printOptions horizontalCentered="1" verticalCentered="1"/>
  <pageMargins left="0" right="0" top="0" bottom="0" header="0" footer="0"/>
  <pageSetup scale="70" orientation="portrait" horizontalDpi="1200" verticalDpi="1200" r:id="rId3"/>
  <headerFooter alignWithMargins="0"/>
  <rowBreaks count="1" manualBreakCount="1">
    <brk id="116" min="1" max="30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D21" sqref="D21"/>
    </sheetView>
  </sheetViews>
  <sheetFormatPr defaultRowHeight="12.75" x14ac:dyDescent="0.2"/>
  <cols>
    <col min="1" max="1" width="24.140625" style="4" bestFit="1" customWidth="1"/>
    <col min="2" max="2" width="10.7109375" style="4" bestFit="1" customWidth="1"/>
    <col min="3" max="3" width="0.7109375" style="4" customWidth="1"/>
    <col min="4" max="4" width="9.140625" style="4"/>
    <col min="5" max="5" width="10" style="4" bestFit="1" customWidth="1"/>
    <col min="6" max="14" width="10.140625" style="4" bestFit="1" customWidth="1"/>
    <col min="15" max="16384" width="9.140625" style="4"/>
  </cols>
  <sheetData>
    <row r="1" spans="1:14" x14ac:dyDescent="0.2"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</row>
    <row r="2" spans="1:14" x14ac:dyDescent="0.2">
      <c r="A2" s="4" t="s">
        <v>9</v>
      </c>
      <c r="B2" s="5" t="e">
        <f>VLOOKUP(Info!$L$13,Rates!$A:$F,2,FALSE)</f>
        <v>#N/A</v>
      </c>
      <c r="D2" s="4" t="s">
        <v>2</v>
      </c>
      <c r="E2" s="33">
        <f>Info!B21</f>
        <v>0</v>
      </c>
      <c r="F2" s="33">
        <f>IF(Info!$K$21&gt;0,(E2*Info!$K$21)+Backup!E2,E2)</f>
        <v>0</v>
      </c>
      <c r="G2" s="33">
        <f>IF(Info!$K$21&gt;0,(F2*Info!$K$21)+Backup!F2,F2)</f>
        <v>0</v>
      </c>
      <c r="H2" s="33">
        <f>IF(Info!$K$21&gt;0,(G2*Info!$K$21)+Backup!G2,G2)</f>
        <v>0</v>
      </c>
      <c r="I2" s="33">
        <f>IF(Info!$K$21&gt;0,(H2*Info!$K$21)+Backup!H2,H2)</f>
        <v>0</v>
      </c>
      <c r="J2" s="33">
        <f>IF(Info!$K$21&gt;0,(I2*Info!$K$21)+Backup!I2,I2)</f>
        <v>0</v>
      </c>
      <c r="K2" s="33">
        <f>IF(Info!$K$21&gt;0,(J2*Info!$K$21)+Backup!J2,J2)</f>
        <v>0</v>
      </c>
      <c r="L2" s="33">
        <f>IF(Info!$K$21&gt;0,(K2*Info!$K$21)+Backup!K2,K2)</f>
        <v>0</v>
      </c>
      <c r="M2" s="33">
        <f>IF(Info!$K$21&gt;0,(L2*Info!$K$21)+Backup!L2,L2)</f>
        <v>0</v>
      </c>
      <c r="N2" s="33">
        <f>IF(Info!$K$21&gt;0,(M2*Info!$K$21)+Backup!M2,M2)</f>
        <v>0</v>
      </c>
    </row>
    <row r="3" spans="1:14" x14ac:dyDescent="0.2">
      <c r="A3" s="4" t="s">
        <v>10</v>
      </c>
      <c r="B3" s="5" t="e">
        <f>VLOOKUP(Info!$L$13,Rates!$A:$F,3,FALSE)</f>
        <v>#N/A</v>
      </c>
      <c r="D3" s="4" t="s">
        <v>3</v>
      </c>
      <c r="E3" s="33">
        <f>Info!D21</f>
        <v>0</v>
      </c>
      <c r="F3" s="33">
        <f>IF(Info!$K$21&gt;0,(E3*Info!$K$21)+Backup!E3,E3)</f>
        <v>0</v>
      </c>
      <c r="G3" s="33">
        <f>IF(Info!$K$21&gt;0,(F3*Info!$K$21)+Backup!F3,F3)</f>
        <v>0</v>
      </c>
      <c r="H3" s="33">
        <f>IF(Info!$K$21&gt;0,(G3*Info!$K$21)+Backup!G3,G3)</f>
        <v>0</v>
      </c>
      <c r="I3" s="33">
        <f>IF(Info!$K$21&gt;0,(H3*Info!$K$21)+Backup!H3,H3)</f>
        <v>0</v>
      </c>
      <c r="J3" s="33">
        <f>IF(Info!$K$21&gt;0,(I3*Info!$K$21)+Backup!I3,I3)</f>
        <v>0</v>
      </c>
      <c r="K3" s="33">
        <f>IF(Info!$K$21&gt;0,(J3*Info!$K$21)+Backup!J3,J3)</f>
        <v>0</v>
      </c>
      <c r="L3" s="33">
        <f>IF(Info!$K$21&gt;0,(K3*Info!$K$21)+Backup!K3,K3)</f>
        <v>0</v>
      </c>
      <c r="M3" s="33">
        <f>IF(Info!$K$21&gt;0,(L3*Info!$K$21)+Backup!L3,L3)</f>
        <v>0</v>
      </c>
      <c r="N3" s="33">
        <f>IF(Info!$K$21&gt;0,(M3*Info!$K$21)+Backup!M3,M3)</f>
        <v>0</v>
      </c>
    </row>
    <row r="4" spans="1:14" x14ac:dyDescent="0.2">
      <c r="A4" s="4" t="s">
        <v>11</v>
      </c>
      <c r="B4" s="5" t="e">
        <f>VLOOKUP(Info!$L$13,Rates!$A:$F,4,FALSE)</f>
        <v>#N/A</v>
      </c>
      <c r="D4" s="4" t="s">
        <v>4</v>
      </c>
      <c r="E4" s="33">
        <f>Info!F21</f>
        <v>3750</v>
      </c>
      <c r="F4" s="33">
        <f>IF(Info!$K$21&gt;0,(E4*Info!$K$21)+Backup!E4,E4)</f>
        <v>3750</v>
      </c>
      <c r="G4" s="33">
        <f>IF(Info!$K$21&gt;0,(F4*Info!$K$21)+Backup!F4,F4)</f>
        <v>3750</v>
      </c>
      <c r="H4" s="33">
        <f>IF(Info!$K$21&gt;0,(G4*Info!$K$21)+Backup!G4,G4)</f>
        <v>3750</v>
      </c>
      <c r="I4" s="33">
        <f>IF(Info!$K$21&gt;0,(H4*Info!$K$21)+Backup!H4,H4)</f>
        <v>3750</v>
      </c>
      <c r="J4" s="33">
        <f>IF(Info!$K$21&gt;0,(I4*Info!$K$21)+Backup!I4,I4)</f>
        <v>3750</v>
      </c>
      <c r="K4" s="33">
        <f>IF(Info!$K$21&gt;0,(J4*Info!$K$21)+Backup!J4,J4)</f>
        <v>3750</v>
      </c>
      <c r="L4" s="33">
        <f>IF(Info!$K$21&gt;0,(K4*Info!$K$21)+Backup!K4,K4)</f>
        <v>3750</v>
      </c>
      <c r="M4" s="33">
        <f>IF(Info!$K$21&gt;0,(L4*Info!$K$21)+Backup!L4,L4)</f>
        <v>3750</v>
      </c>
      <c r="N4" s="33">
        <f>IF(Info!$K$21&gt;0,(M4*Info!$K$21)+Backup!M4,M4)</f>
        <v>3750</v>
      </c>
    </row>
    <row r="5" spans="1:14" x14ac:dyDescent="0.2">
      <c r="A5" s="4" t="s">
        <v>12</v>
      </c>
      <c r="B5" s="5" t="e">
        <f>VLOOKUP(Info!$L$13,Rates!$A:$F,5,FALSE)</f>
        <v>#N/A</v>
      </c>
      <c r="D5" s="4" t="s">
        <v>62</v>
      </c>
      <c r="E5" s="33">
        <f>Info!H21</f>
        <v>2183.33</v>
      </c>
      <c r="F5" s="33">
        <f>IF(Info!$K$21&gt;0,(E5*Info!$K$21)+Backup!E5,E5)</f>
        <v>2183.33</v>
      </c>
      <c r="G5" s="33">
        <f>IF(Info!$K$21&gt;0,(F5*Info!$K$21)+Backup!F5,F5)</f>
        <v>2183.33</v>
      </c>
      <c r="H5" s="33">
        <f>IF(Info!$K$21&gt;0,(G5*Info!$K$21)+Backup!G5,G5)</f>
        <v>2183.33</v>
      </c>
      <c r="I5" s="33">
        <f>IF(Info!$K$21&gt;0,(H5*Info!$K$21)+Backup!H5,H5)</f>
        <v>2183.33</v>
      </c>
      <c r="J5" s="33">
        <f>IF(Info!$K$21&gt;0,(I5*Info!$K$21)+Backup!I5,I5)</f>
        <v>2183.33</v>
      </c>
      <c r="K5" s="33">
        <f>IF(Info!$K$21&gt;0,(J5*Info!$K$21)+Backup!J5,J5)</f>
        <v>2183.33</v>
      </c>
      <c r="L5" s="33">
        <f>IF(Info!$K$21&gt;0,(K5*Info!$K$21)+Backup!K5,K5)</f>
        <v>2183.33</v>
      </c>
      <c r="M5" s="33">
        <f>IF(Info!$K$21&gt;0,(L5*Info!$K$21)+Backup!L5,L5)</f>
        <v>2183.33</v>
      </c>
      <c r="N5" s="33">
        <f>IF(Info!$K$21&gt;0,(M5*Info!$K$21)+Backup!M5,M5)</f>
        <v>2183.33</v>
      </c>
    </row>
    <row r="6" spans="1:14" x14ac:dyDescent="0.2">
      <c r="A6" s="4" t="s">
        <v>13</v>
      </c>
      <c r="B6" s="5" t="e">
        <f>VLOOKUP(Info!$L$13,Rates!$A:$F,6,FALSE)</f>
        <v>#N/A</v>
      </c>
    </row>
    <row r="7" spans="1:14" x14ac:dyDescent="0.2">
      <c r="A7" s="4" t="s">
        <v>14</v>
      </c>
      <c r="B7" s="5" t="e">
        <f>B3</f>
        <v>#N/A</v>
      </c>
    </row>
    <row r="8" spans="1:14" x14ac:dyDescent="0.2">
      <c r="A8" s="4" t="s">
        <v>15</v>
      </c>
      <c r="B8" s="5" t="e">
        <f>B2</f>
        <v>#N/A</v>
      </c>
    </row>
    <row r="9" spans="1:14" x14ac:dyDescent="0.2">
      <c r="A9" s="4" t="s">
        <v>16</v>
      </c>
      <c r="B9" s="5">
        <v>0</v>
      </c>
    </row>
    <row r="11" spans="1:14" x14ac:dyDescent="0.2">
      <c r="A11" s="4" t="s">
        <v>60</v>
      </c>
      <c r="B11" s="5" t="e">
        <f>VLOOKUP(Info!$L$13,Rates!$A:$K,7,FALSE)</f>
        <v>#N/A</v>
      </c>
    </row>
    <row r="12" spans="1:14" x14ac:dyDescent="0.2">
      <c r="A12" s="4" t="s">
        <v>118</v>
      </c>
      <c r="B12" s="5" t="e">
        <f>VLOOKUP(Info!$L$13,Rates!$A:$K,8,FALSE)</f>
        <v>#N/A</v>
      </c>
    </row>
    <row r="13" spans="1:14" x14ac:dyDescent="0.2">
      <c r="A13" s="4" t="s">
        <v>61</v>
      </c>
      <c r="B13" s="5" t="e">
        <f>VLOOKUP(Info!$L$13,Rates!$A:$K,9,FALSE)</f>
        <v>#N/A</v>
      </c>
    </row>
    <row r="14" spans="1:14" x14ac:dyDescent="0.2">
      <c r="A14" s="4" t="s">
        <v>62</v>
      </c>
      <c r="B14" s="5" t="e">
        <f>VLOOKUP(Info!$L$13,Rates!$A:$K,10,FALSE)</f>
        <v>#N/A</v>
      </c>
    </row>
    <row r="15" spans="1:14" x14ac:dyDescent="0.2">
      <c r="A15" s="4" t="s">
        <v>100</v>
      </c>
      <c r="B15" s="87" t="e">
        <f>VLOOKUP(Info!$L$13,Rates!$A:$K,11,FALSE)</f>
        <v>#N/A</v>
      </c>
      <c r="E15" s="33" t="e">
        <f>B15</f>
        <v>#N/A</v>
      </c>
      <c r="F15" s="80" t="e">
        <f>E15*1.08</f>
        <v>#N/A</v>
      </c>
      <c r="G15" s="80" t="e">
        <f t="shared" ref="G15:N15" si="0">F15*1.08</f>
        <v>#N/A</v>
      </c>
      <c r="H15" s="80" t="e">
        <f t="shared" si="0"/>
        <v>#N/A</v>
      </c>
      <c r="I15" s="80" t="e">
        <f t="shared" si="0"/>
        <v>#N/A</v>
      </c>
      <c r="J15" s="80" t="e">
        <f t="shared" si="0"/>
        <v>#N/A</v>
      </c>
      <c r="K15" s="80" t="e">
        <f t="shared" si="0"/>
        <v>#N/A</v>
      </c>
      <c r="L15" s="80" t="e">
        <f t="shared" si="0"/>
        <v>#N/A</v>
      </c>
      <c r="M15" s="80" t="e">
        <f t="shared" si="0"/>
        <v>#N/A</v>
      </c>
      <c r="N15" s="80" t="e">
        <f t="shared" si="0"/>
        <v>#N/A</v>
      </c>
    </row>
    <row r="16" spans="1:14" x14ac:dyDescent="0.2">
      <c r="A16" s="4" t="s">
        <v>92</v>
      </c>
      <c r="B16" s="30">
        <f>SUM(Info!B16:K16)</f>
        <v>0</v>
      </c>
      <c r="E16" s="80" t="e">
        <f>IF(Info!$M$21="Yes",E15,$B$15)</f>
        <v>#N/A</v>
      </c>
      <c r="F16" s="80" t="e">
        <f>IF(Info!$M$21="Yes",F15,$B$15)</f>
        <v>#N/A</v>
      </c>
      <c r="G16" s="80" t="e">
        <f>IF(Info!$M$21="Yes",G15,$B$15)</f>
        <v>#N/A</v>
      </c>
      <c r="H16" s="80" t="e">
        <f>IF(Info!$M$21="Yes",H15,$B$15)</f>
        <v>#N/A</v>
      </c>
      <c r="I16" s="80" t="e">
        <f>IF(Info!$M$21="Yes",I15,$B$15)</f>
        <v>#N/A</v>
      </c>
      <c r="J16" s="80" t="e">
        <f>IF(Info!$M$21="Yes",J15,$B$15)</f>
        <v>#N/A</v>
      </c>
      <c r="K16" s="80" t="e">
        <f>IF(Info!$M$21="Yes",K15,$B$15)</f>
        <v>#N/A</v>
      </c>
      <c r="L16" s="80" t="e">
        <f>IF(Info!$M$21="Yes",L15,$B$15)</f>
        <v>#N/A</v>
      </c>
      <c r="M16" s="80" t="e">
        <f>IF(Info!$M$21="Yes",M15,$B$15)</f>
        <v>#N/A</v>
      </c>
      <c r="N16" s="80" t="e">
        <f>IF(Info!$M$21="Yes",N15,$B$15)</f>
        <v>#N/A</v>
      </c>
    </row>
    <row r="19" spans="1:1" x14ac:dyDescent="0.2">
      <c r="A19" s="4" t="s">
        <v>110</v>
      </c>
    </row>
    <row r="20" spans="1:1" x14ac:dyDescent="0.2">
      <c r="A20" s="4" t="s">
        <v>111</v>
      </c>
    </row>
  </sheetData>
  <sheetCalcPr fullCalcOnLoad="1"/>
  <phoneticPr fontId="7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4"/>
  <sheetViews>
    <sheetView workbookViewId="0">
      <selection activeCell="Y23" sqref="Y23"/>
    </sheetView>
  </sheetViews>
  <sheetFormatPr defaultRowHeight="12.75" x14ac:dyDescent="0.25"/>
  <cols>
    <col min="1" max="1" width="9.140625" style="12"/>
    <col min="2" max="12" width="9.140625" style="12" hidden="1" customWidth="1"/>
    <col min="13" max="13" width="0.42578125" style="12" customWidth="1"/>
    <col min="14" max="14" width="9.140625" style="12" hidden="1" customWidth="1"/>
    <col min="15" max="15" width="7.42578125" style="12" hidden="1" customWidth="1"/>
    <col min="16" max="16" width="8.28515625" style="12" hidden="1" customWidth="1"/>
    <col min="17" max="17" width="7.42578125" style="14" bestFit="1" customWidth="1"/>
    <col min="18" max="18" width="7.42578125" style="12" bestFit="1" customWidth="1"/>
    <col min="19" max="19" width="7.42578125" style="12" hidden="1" customWidth="1"/>
    <col min="20" max="20" width="8.28515625" style="12" hidden="1" customWidth="1"/>
    <col min="21" max="22" width="7.42578125" style="12" hidden="1" customWidth="1"/>
    <col min="23" max="23" width="8" style="12" hidden="1" customWidth="1"/>
    <col min="24" max="24" width="7.42578125" style="14" bestFit="1" customWidth="1"/>
    <col min="25" max="25" width="7.42578125" style="12" bestFit="1" customWidth="1"/>
    <col min="26" max="26" width="7.42578125" style="12" hidden="1" customWidth="1"/>
    <col min="27" max="27" width="8.28515625" style="12" hidden="1" customWidth="1"/>
    <col min="28" max="29" width="7.42578125" style="12" hidden="1" customWidth="1"/>
    <col min="30" max="30" width="8" style="12" hidden="1" customWidth="1"/>
    <col min="31" max="31" width="7.42578125" style="14" bestFit="1" customWidth="1"/>
    <col min="32" max="32" width="7.42578125" style="12" bestFit="1" customWidth="1"/>
    <col min="33" max="33" width="7.42578125" style="12" hidden="1" customWidth="1"/>
    <col min="34" max="34" width="8.28515625" style="12" hidden="1" customWidth="1"/>
    <col min="35" max="36" width="7.42578125" style="12" hidden="1" customWidth="1"/>
    <col min="37" max="37" width="8" style="12" hidden="1" customWidth="1"/>
    <col min="38" max="38" width="7.42578125" style="14" bestFit="1" customWidth="1"/>
    <col min="39" max="39" width="7.42578125" style="12" bestFit="1" customWidth="1"/>
    <col min="40" max="40" width="7.42578125" style="12" hidden="1" customWidth="1"/>
    <col min="41" max="41" width="8.28515625" style="12" hidden="1" customWidth="1"/>
    <col min="42" max="43" width="7.42578125" style="12" hidden="1" customWidth="1"/>
    <col min="44" max="44" width="8" style="12" hidden="1" customWidth="1"/>
    <col min="45" max="45" width="7.42578125" style="14" bestFit="1" customWidth="1"/>
    <col min="46" max="46" width="7.42578125" style="12" bestFit="1" customWidth="1"/>
    <col min="47" max="47" width="7.42578125" style="12" hidden="1" customWidth="1"/>
    <col min="48" max="48" width="8.28515625" style="12" hidden="1" customWidth="1"/>
    <col min="49" max="50" width="7.42578125" style="12" hidden="1" customWidth="1"/>
    <col min="51" max="51" width="8" style="12" hidden="1" customWidth="1"/>
    <col min="52" max="52" width="7.42578125" style="14" bestFit="1" customWidth="1"/>
    <col min="53" max="53" width="7.42578125" style="12" bestFit="1" customWidth="1"/>
    <col min="54" max="54" width="7.42578125" style="12" hidden="1" customWidth="1"/>
    <col min="55" max="55" width="8.28515625" style="12" hidden="1" customWidth="1"/>
    <col min="56" max="57" width="7.42578125" style="12" hidden="1" customWidth="1"/>
    <col min="58" max="58" width="8" style="12" hidden="1" customWidth="1"/>
    <col min="59" max="59" width="7.42578125" style="14" bestFit="1" customWidth="1"/>
    <col min="60" max="60" width="7.42578125" style="12" bestFit="1" customWidth="1"/>
    <col min="61" max="61" width="7.42578125" style="12" hidden="1" customWidth="1"/>
    <col min="62" max="62" width="8.28515625" style="12" hidden="1" customWidth="1"/>
    <col min="63" max="64" width="7.42578125" style="12" hidden="1" customWidth="1"/>
    <col min="65" max="65" width="8" style="12" hidden="1" customWidth="1"/>
    <col min="66" max="66" width="7.42578125" style="14" bestFit="1" customWidth="1"/>
    <col min="67" max="67" width="7.42578125" style="12" bestFit="1" customWidth="1"/>
    <col min="68" max="68" width="7.42578125" style="12" hidden="1" customWidth="1"/>
    <col min="69" max="69" width="8.28515625" style="12" hidden="1" customWidth="1"/>
    <col min="70" max="71" width="7.42578125" style="12" hidden="1" customWidth="1"/>
    <col min="72" max="72" width="8" style="12" hidden="1" customWidth="1"/>
    <col min="73" max="73" width="7.42578125" style="14" bestFit="1" customWidth="1"/>
    <col min="74" max="74" width="7.42578125" style="12" bestFit="1" customWidth="1"/>
    <col min="75" max="75" width="7.42578125" style="12" hidden="1" customWidth="1"/>
    <col min="76" max="76" width="8.28515625" style="12" hidden="1" customWidth="1"/>
    <col min="77" max="78" width="7.42578125" style="12" hidden="1" customWidth="1"/>
    <col min="79" max="79" width="8" style="12" hidden="1" customWidth="1"/>
    <col min="80" max="80" width="7.42578125" style="14" bestFit="1" customWidth="1"/>
    <col min="81" max="81" width="7.42578125" style="12" bestFit="1" customWidth="1"/>
    <col min="82" max="16384" width="9.140625" style="12"/>
  </cols>
  <sheetData>
    <row r="1" spans="1:81" x14ac:dyDescent="0.25">
      <c r="A1" s="11"/>
      <c r="N1" s="366" t="s">
        <v>63</v>
      </c>
      <c r="O1" s="367"/>
      <c r="P1" s="367"/>
      <c r="Q1" s="367"/>
      <c r="R1" s="368"/>
      <c r="S1" s="366" t="s">
        <v>64</v>
      </c>
      <c r="T1" s="367"/>
      <c r="U1" s="367"/>
      <c r="V1" s="367"/>
      <c r="W1" s="367"/>
      <c r="X1" s="367"/>
      <c r="Y1" s="368"/>
      <c r="Z1" s="366" t="s">
        <v>65</v>
      </c>
      <c r="AA1" s="367"/>
      <c r="AB1" s="367"/>
      <c r="AC1" s="367"/>
      <c r="AD1" s="367"/>
      <c r="AE1" s="367"/>
      <c r="AF1" s="368"/>
      <c r="AG1" s="366" t="s">
        <v>66</v>
      </c>
      <c r="AH1" s="367"/>
      <c r="AI1" s="367"/>
      <c r="AJ1" s="367"/>
      <c r="AK1" s="367"/>
      <c r="AL1" s="367"/>
      <c r="AM1" s="368"/>
      <c r="AN1" s="366" t="s">
        <v>67</v>
      </c>
      <c r="AO1" s="367"/>
      <c r="AP1" s="367"/>
      <c r="AQ1" s="367"/>
      <c r="AR1" s="367"/>
      <c r="AS1" s="367"/>
      <c r="AT1" s="368"/>
      <c r="AU1" s="366" t="s">
        <v>68</v>
      </c>
      <c r="AV1" s="367"/>
      <c r="AW1" s="367"/>
      <c r="AX1" s="367"/>
      <c r="AY1" s="367"/>
      <c r="AZ1" s="367"/>
      <c r="BA1" s="368"/>
      <c r="BB1" s="366" t="s">
        <v>69</v>
      </c>
      <c r="BC1" s="367"/>
      <c r="BD1" s="367"/>
      <c r="BE1" s="367"/>
      <c r="BF1" s="367"/>
      <c r="BG1" s="367"/>
      <c r="BH1" s="368"/>
      <c r="BI1" s="366" t="s">
        <v>70</v>
      </c>
      <c r="BJ1" s="367"/>
      <c r="BK1" s="367"/>
      <c r="BL1" s="367"/>
      <c r="BM1" s="367"/>
      <c r="BN1" s="367"/>
      <c r="BO1" s="368"/>
      <c r="BP1" s="366" t="s">
        <v>71</v>
      </c>
      <c r="BQ1" s="367"/>
      <c r="BR1" s="367"/>
      <c r="BS1" s="367"/>
      <c r="BT1" s="367"/>
      <c r="BU1" s="367"/>
      <c r="BV1" s="368"/>
      <c r="BW1" s="366" t="s">
        <v>72</v>
      </c>
      <c r="BX1" s="367"/>
      <c r="BY1" s="367"/>
      <c r="BZ1" s="367"/>
      <c r="CA1" s="367"/>
      <c r="CB1" s="367"/>
      <c r="CC1" s="368"/>
    </row>
    <row r="2" spans="1:81" s="14" customFormat="1" x14ac:dyDescent="0.25">
      <c r="A2" s="13" t="s">
        <v>23</v>
      </c>
      <c r="B2" s="14" t="s">
        <v>73</v>
      </c>
      <c r="C2" s="14" t="s">
        <v>74</v>
      </c>
      <c r="D2" s="14" t="s">
        <v>75</v>
      </c>
      <c r="E2" s="14" t="s">
        <v>76</v>
      </c>
      <c r="F2" s="14" t="s">
        <v>77</v>
      </c>
      <c r="G2" s="14" t="s">
        <v>78</v>
      </c>
      <c r="H2" s="14" t="s">
        <v>79</v>
      </c>
      <c r="I2" s="14" t="s">
        <v>80</v>
      </c>
      <c r="J2" s="14" t="s">
        <v>81</v>
      </c>
      <c r="K2" s="14" t="s">
        <v>82</v>
      </c>
      <c r="L2" s="14" t="s">
        <v>83</v>
      </c>
      <c r="N2" s="15" t="s">
        <v>84</v>
      </c>
      <c r="O2" s="16" t="s">
        <v>85</v>
      </c>
      <c r="P2" s="16" t="s">
        <v>86</v>
      </c>
      <c r="Q2" s="16" t="s">
        <v>87</v>
      </c>
      <c r="R2" s="17" t="s">
        <v>88</v>
      </c>
      <c r="S2" s="15" t="s">
        <v>84</v>
      </c>
      <c r="T2" s="16" t="s">
        <v>83</v>
      </c>
      <c r="U2" s="16" t="s">
        <v>89</v>
      </c>
      <c r="V2" s="16" t="s">
        <v>85</v>
      </c>
      <c r="W2" s="16" t="s">
        <v>86</v>
      </c>
      <c r="X2" s="16" t="s">
        <v>87</v>
      </c>
      <c r="Y2" s="17" t="s">
        <v>88</v>
      </c>
      <c r="Z2" s="15" t="s">
        <v>84</v>
      </c>
      <c r="AA2" s="16" t="s">
        <v>83</v>
      </c>
      <c r="AB2" s="16" t="s">
        <v>89</v>
      </c>
      <c r="AC2" s="16" t="s">
        <v>85</v>
      </c>
      <c r="AD2" s="16" t="s">
        <v>86</v>
      </c>
      <c r="AE2" s="16" t="s">
        <v>87</v>
      </c>
      <c r="AF2" s="17" t="s">
        <v>88</v>
      </c>
      <c r="AG2" s="15" t="s">
        <v>84</v>
      </c>
      <c r="AH2" s="16" t="s">
        <v>83</v>
      </c>
      <c r="AI2" s="16" t="s">
        <v>89</v>
      </c>
      <c r="AJ2" s="16" t="s">
        <v>85</v>
      </c>
      <c r="AK2" s="16" t="s">
        <v>86</v>
      </c>
      <c r="AL2" s="16" t="s">
        <v>87</v>
      </c>
      <c r="AM2" s="17" t="s">
        <v>88</v>
      </c>
      <c r="AN2" s="15" t="s">
        <v>84</v>
      </c>
      <c r="AO2" s="16" t="s">
        <v>83</v>
      </c>
      <c r="AP2" s="16" t="s">
        <v>89</v>
      </c>
      <c r="AQ2" s="16" t="s">
        <v>85</v>
      </c>
      <c r="AR2" s="16" t="s">
        <v>86</v>
      </c>
      <c r="AS2" s="16" t="s">
        <v>87</v>
      </c>
      <c r="AT2" s="17" t="s">
        <v>88</v>
      </c>
      <c r="AU2" s="15" t="s">
        <v>84</v>
      </c>
      <c r="AV2" s="16" t="s">
        <v>83</v>
      </c>
      <c r="AW2" s="16" t="s">
        <v>89</v>
      </c>
      <c r="AX2" s="16" t="s">
        <v>85</v>
      </c>
      <c r="AY2" s="16" t="s">
        <v>86</v>
      </c>
      <c r="AZ2" s="16" t="s">
        <v>87</v>
      </c>
      <c r="BA2" s="17" t="s">
        <v>88</v>
      </c>
      <c r="BB2" s="15" t="s">
        <v>84</v>
      </c>
      <c r="BC2" s="16" t="s">
        <v>83</v>
      </c>
      <c r="BD2" s="16" t="s">
        <v>89</v>
      </c>
      <c r="BE2" s="16" t="s">
        <v>85</v>
      </c>
      <c r="BF2" s="16" t="s">
        <v>86</v>
      </c>
      <c r="BG2" s="16" t="s">
        <v>87</v>
      </c>
      <c r="BH2" s="17" t="s">
        <v>88</v>
      </c>
      <c r="BI2" s="15" t="s">
        <v>84</v>
      </c>
      <c r="BJ2" s="16" t="s">
        <v>83</v>
      </c>
      <c r="BK2" s="16" t="s">
        <v>89</v>
      </c>
      <c r="BL2" s="16" t="s">
        <v>85</v>
      </c>
      <c r="BM2" s="16" t="s">
        <v>86</v>
      </c>
      <c r="BN2" s="16" t="s">
        <v>87</v>
      </c>
      <c r="BO2" s="17" t="s">
        <v>88</v>
      </c>
      <c r="BP2" s="15" t="s">
        <v>84</v>
      </c>
      <c r="BQ2" s="16" t="s">
        <v>83</v>
      </c>
      <c r="BR2" s="16" t="s">
        <v>89</v>
      </c>
      <c r="BS2" s="16" t="s">
        <v>85</v>
      </c>
      <c r="BT2" s="16" t="s">
        <v>86</v>
      </c>
      <c r="BU2" s="16" t="s">
        <v>87</v>
      </c>
      <c r="BV2" s="17" t="s">
        <v>88</v>
      </c>
      <c r="BW2" s="15" t="s">
        <v>84</v>
      </c>
      <c r="BX2" s="16" t="s">
        <v>83</v>
      </c>
      <c r="BY2" s="16" t="s">
        <v>89</v>
      </c>
      <c r="BZ2" s="16" t="s">
        <v>85</v>
      </c>
      <c r="CA2" s="16" t="s">
        <v>86</v>
      </c>
      <c r="CB2" s="16" t="s">
        <v>87</v>
      </c>
      <c r="CC2" s="17" t="s">
        <v>88</v>
      </c>
    </row>
    <row r="3" spans="1:81" s="19" customFormat="1" x14ac:dyDescent="0.25">
      <c r="A3" s="18">
        <f>Info!A57</f>
        <v>0</v>
      </c>
      <c r="B3" s="19">
        <f>Info!C57</f>
        <v>0</v>
      </c>
      <c r="C3" s="19">
        <f>Info!D57</f>
        <v>0</v>
      </c>
      <c r="D3" s="19">
        <f>Info!E57</f>
        <v>0</v>
      </c>
      <c r="E3" s="19">
        <f>Info!F57</f>
        <v>0</v>
      </c>
      <c r="F3" s="19">
        <f>Info!G57</f>
        <v>0</v>
      </c>
      <c r="G3" s="19">
        <f>Info!H57</f>
        <v>0</v>
      </c>
      <c r="H3" s="19">
        <f>Info!I57</f>
        <v>0</v>
      </c>
      <c r="I3" s="19">
        <f>Info!J57</f>
        <v>0</v>
      </c>
      <c r="J3" s="19">
        <f>Info!K57</f>
        <v>0</v>
      </c>
      <c r="K3" s="19">
        <f>Info!L57</f>
        <v>0</v>
      </c>
      <c r="L3" s="19">
        <f t="shared" ref="L3:L9" si="0">SUM(B3:K3)</f>
        <v>0</v>
      </c>
      <c r="N3" s="20">
        <f t="shared" ref="N3:N9" si="1">B3</f>
        <v>0</v>
      </c>
      <c r="O3" s="21">
        <v>25000</v>
      </c>
      <c r="P3" s="21">
        <f t="shared" ref="P3:P9" si="2">N3-O3</f>
        <v>-25000</v>
      </c>
      <c r="Q3" s="22">
        <f t="shared" ref="Q3:Q9" si="3">IF(N3&gt;25000,25000,N3)</f>
        <v>0</v>
      </c>
      <c r="R3" s="23">
        <f t="shared" ref="R3:R9" si="4">IF(Q3=25000,P3,0)</f>
        <v>0</v>
      </c>
      <c r="S3" s="20">
        <f t="shared" ref="S3:S9" si="5">C3</f>
        <v>0</v>
      </c>
      <c r="T3" s="21">
        <f t="shared" ref="T3:T9" si="6">B3+C3</f>
        <v>0</v>
      </c>
      <c r="U3" s="21">
        <f t="shared" ref="U3:U10" si="7">25000-Q3</f>
        <v>25000</v>
      </c>
      <c r="V3" s="21">
        <v>25000</v>
      </c>
      <c r="W3" s="21">
        <f t="shared" ref="W3:W9" si="8">T3-V3</f>
        <v>-25000</v>
      </c>
      <c r="X3" s="22">
        <f t="shared" ref="X3:X9" si="9">IF(W3&gt;0,U3,S3)</f>
        <v>0</v>
      </c>
      <c r="Y3" s="23">
        <f t="shared" ref="Y3:Y9" si="10">S3-X3</f>
        <v>0</v>
      </c>
      <c r="Z3" s="20">
        <f t="shared" ref="Z3:Z9" si="11">D3</f>
        <v>0</v>
      </c>
      <c r="AA3" s="21">
        <f t="shared" ref="AA3:AA9" si="12">B3+C3+D3</f>
        <v>0</v>
      </c>
      <c r="AB3" s="21">
        <f t="shared" ref="AB3:AB9" si="13">U3-X3</f>
        <v>25000</v>
      </c>
      <c r="AC3" s="21">
        <v>25000</v>
      </c>
      <c r="AD3" s="21">
        <f t="shared" ref="AD3:AD9" si="14">AA3-AC3</f>
        <v>-25000</v>
      </c>
      <c r="AE3" s="22">
        <f t="shared" ref="AE3:AE9" si="15">IF(AD3&gt;0,AB3,Z3)</f>
        <v>0</v>
      </c>
      <c r="AF3" s="23">
        <f t="shared" ref="AF3:AF9" si="16">Z3-AE3</f>
        <v>0</v>
      </c>
      <c r="AG3" s="20">
        <f t="shared" ref="AG3:AG9" si="17">E3</f>
        <v>0</v>
      </c>
      <c r="AH3" s="21">
        <f t="shared" ref="AH3:AH9" si="18">B3+C3+D3+E3</f>
        <v>0</v>
      </c>
      <c r="AI3" s="21">
        <f t="shared" ref="AI3:AI9" si="19">AB3-AE3</f>
        <v>25000</v>
      </c>
      <c r="AJ3" s="21">
        <v>25000</v>
      </c>
      <c r="AK3" s="21">
        <f t="shared" ref="AK3:AK9" si="20">AH3-AJ3</f>
        <v>-25000</v>
      </c>
      <c r="AL3" s="22">
        <f t="shared" ref="AL3:AL9" si="21">IF(AK3&gt;0,AI3,AG3)</f>
        <v>0</v>
      </c>
      <c r="AM3" s="23">
        <f t="shared" ref="AM3:AM9" si="22">AG3-AL3</f>
        <v>0</v>
      </c>
      <c r="AN3" s="20">
        <f t="shared" ref="AN3:AN9" si="23">F3</f>
        <v>0</v>
      </c>
      <c r="AO3" s="21">
        <f t="shared" ref="AO3:AO9" si="24">B3+C3+D3+E3+F3</f>
        <v>0</v>
      </c>
      <c r="AP3" s="21">
        <f t="shared" ref="AP3:AP9" si="25">AI3-AL3</f>
        <v>25000</v>
      </c>
      <c r="AQ3" s="21">
        <v>25000</v>
      </c>
      <c r="AR3" s="21">
        <f t="shared" ref="AR3:AR9" si="26">AO3-AQ3</f>
        <v>-25000</v>
      </c>
      <c r="AS3" s="22">
        <f t="shared" ref="AS3:AS9" si="27">IF(AR3&gt;0,AP3,AN3)</f>
        <v>0</v>
      </c>
      <c r="AT3" s="23">
        <f t="shared" ref="AT3:AT9" si="28">AN3-AS3</f>
        <v>0</v>
      </c>
      <c r="AU3" s="20">
        <f t="shared" ref="AU3:AU9" si="29">G3</f>
        <v>0</v>
      </c>
      <c r="AV3" s="21">
        <f t="shared" ref="AV3:AV9" si="30">AO3+AU3</f>
        <v>0</v>
      </c>
      <c r="AW3" s="21">
        <f t="shared" ref="AW3:AW9" si="31">AP3-AS3</f>
        <v>25000</v>
      </c>
      <c r="AX3" s="21">
        <v>25000</v>
      </c>
      <c r="AY3" s="21">
        <f t="shared" ref="AY3:AY9" si="32">AV3-AX3</f>
        <v>-25000</v>
      </c>
      <c r="AZ3" s="22">
        <f t="shared" ref="AZ3:AZ9" si="33">IF(AY3&gt;0,AW3,AU3)</f>
        <v>0</v>
      </c>
      <c r="BA3" s="23">
        <f t="shared" ref="BA3:BA9" si="34">AU3-AZ3</f>
        <v>0</v>
      </c>
      <c r="BB3" s="20">
        <f t="shared" ref="BB3:BB9" si="35">H3</f>
        <v>0</v>
      </c>
      <c r="BC3" s="21">
        <f t="shared" ref="BC3:BC9" si="36">AV3+BB3</f>
        <v>0</v>
      </c>
      <c r="BD3" s="21">
        <f t="shared" ref="BD3:BD9" si="37">AW3-AZ3</f>
        <v>25000</v>
      </c>
      <c r="BE3" s="21">
        <v>25000</v>
      </c>
      <c r="BF3" s="21">
        <f t="shared" ref="BF3:BF9" si="38">BC3-BE3</f>
        <v>-25000</v>
      </c>
      <c r="BG3" s="22">
        <f t="shared" ref="BG3:BG9" si="39">IF(BF3&gt;0,BD3,BB3)</f>
        <v>0</v>
      </c>
      <c r="BH3" s="23">
        <f t="shared" ref="BH3:BH9" si="40">BB3-BG3</f>
        <v>0</v>
      </c>
      <c r="BI3" s="20">
        <f t="shared" ref="BI3:BI9" si="41">I3</f>
        <v>0</v>
      </c>
      <c r="BJ3" s="21">
        <f t="shared" ref="BJ3:BJ9" si="42">BC3+BI3</f>
        <v>0</v>
      </c>
      <c r="BK3" s="21">
        <f t="shared" ref="BK3:BK9" si="43">BD3-BG3</f>
        <v>25000</v>
      </c>
      <c r="BL3" s="21">
        <v>25000</v>
      </c>
      <c r="BM3" s="21">
        <f t="shared" ref="BM3:BM9" si="44">BJ3-BL3</f>
        <v>-25000</v>
      </c>
      <c r="BN3" s="22">
        <f t="shared" ref="BN3:BN9" si="45">IF(BM3&gt;0,BK3,BI3)</f>
        <v>0</v>
      </c>
      <c r="BO3" s="23">
        <f t="shared" ref="BO3:BO9" si="46">BI3-BN3</f>
        <v>0</v>
      </c>
      <c r="BP3" s="20">
        <f t="shared" ref="BP3:BP9" si="47">J3</f>
        <v>0</v>
      </c>
      <c r="BQ3" s="21">
        <f t="shared" ref="BQ3:BQ9" si="48">BJ3+BP3</f>
        <v>0</v>
      </c>
      <c r="BR3" s="21">
        <f t="shared" ref="BR3:BR9" si="49">BK3-BN3</f>
        <v>25000</v>
      </c>
      <c r="BS3" s="21">
        <v>25000</v>
      </c>
      <c r="BT3" s="21">
        <f t="shared" ref="BT3:BT9" si="50">BQ3-BS3</f>
        <v>-25000</v>
      </c>
      <c r="BU3" s="22">
        <f t="shared" ref="BU3:BU9" si="51">IF(BT3&gt;0,BR3,BP3)</f>
        <v>0</v>
      </c>
      <c r="BV3" s="23">
        <f t="shared" ref="BV3:BV9" si="52">BP3-BU3</f>
        <v>0</v>
      </c>
      <c r="BW3" s="20">
        <f t="shared" ref="BW3:BW9" si="53">K3</f>
        <v>0</v>
      </c>
      <c r="BX3" s="21">
        <f t="shared" ref="BX3:BX9" si="54">BQ3+BW3</f>
        <v>0</v>
      </c>
      <c r="BY3" s="21">
        <f t="shared" ref="BY3:BY9" si="55">BR3-BU3</f>
        <v>25000</v>
      </c>
      <c r="BZ3" s="21">
        <v>25000</v>
      </c>
      <c r="CA3" s="21">
        <f t="shared" ref="CA3:CA9" si="56">BX3-BZ3</f>
        <v>-25000</v>
      </c>
      <c r="CB3" s="22">
        <f t="shared" ref="CB3:CB9" si="57">IF(CA3&gt;0,BY3,BW3)</f>
        <v>0</v>
      </c>
      <c r="CC3" s="23">
        <f t="shared" ref="CC3:CC9" si="58">BW3-CB3</f>
        <v>0</v>
      </c>
    </row>
    <row r="4" spans="1:81" s="19" customFormat="1" x14ac:dyDescent="0.25">
      <c r="A4" s="18">
        <f>Info!A58</f>
        <v>0</v>
      </c>
      <c r="B4" s="19">
        <f>Info!C58</f>
        <v>0</v>
      </c>
      <c r="C4" s="19">
        <f>Info!D58</f>
        <v>0</v>
      </c>
      <c r="D4" s="19">
        <f>Info!E58</f>
        <v>0</v>
      </c>
      <c r="E4" s="19">
        <f>Info!F58</f>
        <v>0</v>
      </c>
      <c r="F4" s="19">
        <f>Info!G58</f>
        <v>0</v>
      </c>
      <c r="G4" s="19">
        <f>Info!H58</f>
        <v>0</v>
      </c>
      <c r="H4" s="19">
        <f>Info!I58</f>
        <v>0</v>
      </c>
      <c r="I4" s="19">
        <f>Info!J58</f>
        <v>0</v>
      </c>
      <c r="J4" s="19">
        <f>Info!K58</f>
        <v>0</v>
      </c>
      <c r="K4" s="19">
        <f>Info!L58</f>
        <v>0</v>
      </c>
      <c r="L4" s="19">
        <f t="shared" si="0"/>
        <v>0</v>
      </c>
      <c r="N4" s="20">
        <f t="shared" si="1"/>
        <v>0</v>
      </c>
      <c r="O4" s="21">
        <v>25000</v>
      </c>
      <c r="P4" s="21">
        <f t="shared" si="2"/>
        <v>-25000</v>
      </c>
      <c r="Q4" s="22">
        <f t="shared" si="3"/>
        <v>0</v>
      </c>
      <c r="R4" s="23">
        <f t="shared" si="4"/>
        <v>0</v>
      </c>
      <c r="S4" s="20">
        <f t="shared" si="5"/>
        <v>0</v>
      </c>
      <c r="T4" s="21">
        <f t="shared" si="6"/>
        <v>0</v>
      </c>
      <c r="U4" s="21">
        <f t="shared" si="7"/>
        <v>25000</v>
      </c>
      <c r="V4" s="21">
        <v>25000</v>
      </c>
      <c r="W4" s="21">
        <f t="shared" si="8"/>
        <v>-25000</v>
      </c>
      <c r="X4" s="22">
        <f t="shared" si="9"/>
        <v>0</v>
      </c>
      <c r="Y4" s="23">
        <f t="shared" si="10"/>
        <v>0</v>
      </c>
      <c r="Z4" s="20">
        <f t="shared" si="11"/>
        <v>0</v>
      </c>
      <c r="AA4" s="21">
        <f t="shared" si="12"/>
        <v>0</v>
      </c>
      <c r="AB4" s="21">
        <f t="shared" si="13"/>
        <v>25000</v>
      </c>
      <c r="AC4" s="21">
        <v>25000</v>
      </c>
      <c r="AD4" s="21">
        <f t="shared" si="14"/>
        <v>-25000</v>
      </c>
      <c r="AE4" s="22">
        <f t="shared" si="15"/>
        <v>0</v>
      </c>
      <c r="AF4" s="23">
        <f t="shared" si="16"/>
        <v>0</v>
      </c>
      <c r="AG4" s="20">
        <f t="shared" si="17"/>
        <v>0</v>
      </c>
      <c r="AH4" s="21">
        <f t="shared" si="18"/>
        <v>0</v>
      </c>
      <c r="AI4" s="21">
        <f t="shared" si="19"/>
        <v>25000</v>
      </c>
      <c r="AJ4" s="21">
        <v>25000</v>
      </c>
      <c r="AK4" s="21">
        <f t="shared" si="20"/>
        <v>-25000</v>
      </c>
      <c r="AL4" s="22">
        <f t="shared" si="21"/>
        <v>0</v>
      </c>
      <c r="AM4" s="23">
        <f t="shared" si="22"/>
        <v>0</v>
      </c>
      <c r="AN4" s="20">
        <f t="shared" si="23"/>
        <v>0</v>
      </c>
      <c r="AO4" s="21">
        <f t="shared" si="24"/>
        <v>0</v>
      </c>
      <c r="AP4" s="21">
        <f t="shared" si="25"/>
        <v>25000</v>
      </c>
      <c r="AQ4" s="21">
        <v>25000</v>
      </c>
      <c r="AR4" s="21">
        <f t="shared" si="26"/>
        <v>-25000</v>
      </c>
      <c r="AS4" s="22">
        <f t="shared" si="27"/>
        <v>0</v>
      </c>
      <c r="AT4" s="23">
        <f t="shared" si="28"/>
        <v>0</v>
      </c>
      <c r="AU4" s="20">
        <f t="shared" si="29"/>
        <v>0</v>
      </c>
      <c r="AV4" s="21">
        <f t="shared" si="30"/>
        <v>0</v>
      </c>
      <c r="AW4" s="21">
        <f t="shared" si="31"/>
        <v>25000</v>
      </c>
      <c r="AX4" s="21">
        <v>25000</v>
      </c>
      <c r="AY4" s="21">
        <f t="shared" si="32"/>
        <v>-25000</v>
      </c>
      <c r="AZ4" s="22">
        <f t="shared" si="33"/>
        <v>0</v>
      </c>
      <c r="BA4" s="23">
        <f t="shared" si="34"/>
        <v>0</v>
      </c>
      <c r="BB4" s="20">
        <f t="shared" si="35"/>
        <v>0</v>
      </c>
      <c r="BC4" s="21">
        <f t="shared" si="36"/>
        <v>0</v>
      </c>
      <c r="BD4" s="21">
        <f t="shared" si="37"/>
        <v>25000</v>
      </c>
      <c r="BE4" s="21">
        <v>25000</v>
      </c>
      <c r="BF4" s="21">
        <f t="shared" si="38"/>
        <v>-25000</v>
      </c>
      <c r="BG4" s="22">
        <f t="shared" si="39"/>
        <v>0</v>
      </c>
      <c r="BH4" s="23">
        <f t="shared" si="40"/>
        <v>0</v>
      </c>
      <c r="BI4" s="20">
        <f t="shared" si="41"/>
        <v>0</v>
      </c>
      <c r="BJ4" s="21">
        <f t="shared" si="42"/>
        <v>0</v>
      </c>
      <c r="BK4" s="21">
        <f t="shared" si="43"/>
        <v>25000</v>
      </c>
      <c r="BL4" s="21">
        <v>25000</v>
      </c>
      <c r="BM4" s="21">
        <f t="shared" si="44"/>
        <v>-25000</v>
      </c>
      <c r="BN4" s="22">
        <f t="shared" si="45"/>
        <v>0</v>
      </c>
      <c r="BO4" s="23">
        <f t="shared" si="46"/>
        <v>0</v>
      </c>
      <c r="BP4" s="20">
        <f t="shared" si="47"/>
        <v>0</v>
      </c>
      <c r="BQ4" s="21">
        <f t="shared" si="48"/>
        <v>0</v>
      </c>
      <c r="BR4" s="21">
        <f t="shared" si="49"/>
        <v>25000</v>
      </c>
      <c r="BS4" s="21">
        <v>25000</v>
      </c>
      <c r="BT4" s="21">
        <f t="shared" si="50"/>
        <v>-25000</v>
      </c>
      <c r="BU4" s="22">
        <f t="shared" si="51"/>
        <v>0</v>
      </c>
      <c r="BV4" s="23">
        <f t="shared" si="52"/>
        <v>0</v>
      </c>
      <c r="BW4" s="20">
        <f t="shared" si="53"/>
        <v>0</v>
      </c>
      <c r="BX4" s="21">
        <f t="shared" si="54"/>
        <v>0</v>
      </c>
      <c r="BY4" s="21">
        <f t="shared" si="55"/>
        <v>25000</v>
      </c>
      <c r="BZ4" s="21">
        <v>25000</v>
      </c>
      <c r="CA4" s="21">
        <f t="shared" si="56"/>
        <v>-25000</v>
      </c>
      <c r="CB4" s="22">
        <f t="shared" si="57"/>
        <v>0</v>
      </c>
      <c r="CC4" s="23">
        <f t="shared" si="58"/>
        <v>0</v>
      </c>
    </row>
    <row r="5" spans="1:81" s="19" customFormat="1" x14ac:dyDescent="0.25">
      <c r="A5" s="18">
        <f>Info!A59</f>
        <v>0</v>
      </c>
      <c r="B5" s="19">
        <f>Info!C59</f>
        <v>0</v>
      </c>
      <c r="C5" s="19">
        <f>Info!D59</f>
        <v>0</v>
      </c>
      <c r="D5" s="19">
        <f>Info!E59</f>
        <v>0</v>
      </c>
      <c r="E5" s="19">
        <f>Info!F59</f>
        <v>0</v>
      </c>
      <c r="F5" s="19">
        <f>Info!G59</f>
        <v>0</v>
      </c>
      <c r="G5" s="19">
        <f>Info!H59</f>
        <v>0</v>
      </c>
      <c r="H5" s="19">
        <f>Info!I59</f>
        <v>0</v>
      </c>
      <c r="I5" s="19">
        <f>Info!J59</f>
        <v>0</v>
      </c>
      <c r="J5" s="19">
        <f>Info!K59</f>
        <v>0</v>
      </c>
      <c r="K5" s="19">
        <f>Info!L59</f>
        <v>0</v>
      </c>
      <c r="L5" s="19">
        <f t="shared" si="0"/>
        <v>0</v>
      </c>
      <c r="N5" s="20">
        <f t="shared" si="1"/>
        <v>0</v>
      </c>
      <c r="O5" s="21">
        <v>25000</v>
      </c>
      <c r="P5" s="21">
        <f t="shared" si="2"/>
        <v>-25000</v>
      </c>
      <c r="Q5" s="22">
        <f t="shared" si="3"/>
        <v>0</v>
      </c>
      <c r="R5" s="23">
        <f t="shared" si="4"/>
        <v>0</v>
      </c>
      <c r="S5" s="20">
        <f t="shared" si="5"/>
        <v>0</v>
      </c>
      <c r="T5" s="21">
        <f t="shared" si="6"/>
        <v>0</v>
      </c>
      <c r="U5" s="21">
        <f t="shared" si="7"/>
        <v>25000</v>
      </c>
      <c r="V5" s="21">
        <v>25000</v>
      </c>
      <c r="W5" s="21">
        <f t="shared" si="8"/>
        <v>-25000</v>
      </c>
      <c r="X5" s="22">
        <f t="shared" si="9"/>
        <v>0</v>
      </c>
      <c r="Y5" s="23">
        <f t="shared" si="10"/>
        <v>0</v>
      </c>
      <c r="Z5" s="20">
        <f t="shared" si="11"/>
        <v>0</v>
      </c>
      <c r="AA5" s="21">
        <f t="shared" si="12"/>
        <v>0</v>
      </c>
      <c r="AB5" s="21">
        <f t="shared" si="13"/>
        <v>25000</v>
      </c>
      <c r="AC5" s="21">
        <v>25000</v>
      </c>
      <c r="AD5" s="21">
        <f t="shared" si="14"/>
        <v>-25000</v>
      </c>
      <c r="AE5" s="22">
        <f t="shared" si="15"/>
        <v>0</v>
      </c>
      <c r="AF5" s="23">
        <f t="shared" si="16"/>
        <v>0</v>
      </c>
      <c r="AG5" s="20">
        <f t="shared" si="17"/>
        <v>0</v>
      </c>
      <c r="AH5" s="21">
        <f t="shared" si="18"/>
        <v>0</v>
      </c>
      <c r="AI5" s="21">
        <f t="shared" si="19"/>
        <v>25000</v>
      </c>
      <c r="AJ5" s="21">
        <v>25000</v>
      </c>
      <c r="AK5" s="21">
        <f t="shared" si="20"/>
        <v>-25000</v>
      </c>
      <c r="AL5" s="22">
        <f t="shared" si="21"/>
        <v>0</v>
      </c>
      <c r="AM5" s="23">
        <f t="shared" si="22"/>
        <v>0</v>
      </c>
      <c r="AN5" s="20">
        <f t="shared" si="23"/>
        <v>0</v>
      </c>
      <c r="AO5" s="21">
        <f t="shared" si="24"/>
        <v>0</v>
      </c>
      <c r="AP5" s="21">
        <f t="shared" si="25"/>
        <v>25000</v>
      </c>
      <c r="AQ5" s="21">
        <v>25000</v>
      </c>
      <c r="AR5" s="21">
        <f t="shared" si="26"/>
        <v>-25000</v>
      </c>
      <c r="AS5" s="22">
        <f t="shared" si="27"/>
        <v>0</v>
      </c>
      <c r="AT5" s="23">
        <f t="shared" si="28"/>
        <v>0</v>
      </c>
      <c r="AU5" s="20">
        <f t="shared" si="29"/>
        <v>0</v>
      </c>
      <c r="AV5" s="21">
        <f t="shared" si="30"/>
        <v>0</v>
      </c>
      <c r="AW5" s="21">
        <f t="shared" si="31"/>
        <v>25000</v>
      </c>
      <c r="AX5" s="21">
        <v>25000</v>
      </c>
      <c r="AY5" s="21">
        <f t="shared" si="32"/>
        <v>-25000</v>
      </c>
      <c r="AZ5" s="22">
        <f t="shared" si="33"/>
        <v>0</v>
      </c>
      <c r="BA5" s="23">
        <f t="shared" si="34"/>
        <v>0</v>
      </c>
      <c r="BB5" s="20">
        <f t="shared" si="35"/>
        <v>0</v>
      </c>
      <c r="BC5" s="21">
        <f t="shared" si="36"/>
        <v>0</v>
      </c>
      <c r="BD5" s="21">
        <f t="shared" si="37"/>
        <v>25000</v>
      </c>
      <c r="BE5" s="21">
        <v>25000</v>
      </c>
      <c r="BF5" s="21">
        <f t="shared" si="38"/>
        <v>-25000</v>
      </c>
      <c r="BG5" s="22">
        <f t="shared" si="39"/>
        <v>0</v>
      </c>
      <c r="BH5" s="23">
        <f t="shared" si="40"/>
        <v>0</v>
      </c>
      <c r="BI5" s="20">
        <f t="shared" si="41"/>
        <v>0</v>
      </c>
      <c r="BJ5" s="21">
        <f t="shared" si="42"/>
        <v>0</v>
      </c>
      <c r="BK5" s="21">
        <f t="shared" si="43"/>
        <v>25000</v>
      </c>
      <c r="BL5" s="21">
        <v>25000</v>
      </c>
      <c r="BM5" s="21">
        <f t="shared" si="44"/>
        <v>-25000</v>
      </c>
      <c r="BN5" s="22">
        <f t="shared" si="45"/>
        <v>0</v>
      </c>
      <c r="BO5" s="23">
        <f t="shared" si="46"/>
        <v>0</v>
      </c>
      <c r="BP5" s="20">
        <f t="shared" si="47"/>
        <v>0</v>
      </c>
      <c r="BQ5" s="21">
        <f t="shared" si="48"/>
        <v>0</v>
      </c>
      <c r="BR5" s="21">
        <f t="shared" si="49"/>
        <v>25000</v>
      </c>
      <c r="BS5" s="21">
        <v>25000</v>
      </c>
      <c r="BT5" s="21">
        <f t="shared" si="50"/>
        <v>-25000</v>
      </c>
      <c r="BU5" s="22">
        <f t="shared" si="51"/>
        <v>0</v>
      </c>
      <c r="BV5" s="23">
        <f t="shared" si="52"/>
        <v>0</v>
      </c>
      <c r="BW5" s="20">
        <f t="shared" si="53"/>
        <v>0</v>
      </c>
      <c r="BX5" s="21">
        <f t="shared" si="54"/>
        <v>0</v>
      </c>
      <c r="BY5" s="21">
        <f t="shared" si="55"/>
        <v>25000</v>
      </c>
      <c r="BZ5" s="21">
        <v>25000</v>
      </c>
      <c r="CA5" s="21">
        <f t="shared" si="56"/>
        <v>-25000</v>
      </c>
      <c r="CB5" s="22">
        <f t="shared" si="57"/>
        <v>0</v>
      </c>
      <c r="CC5" s="23">
        <f t="shared" si="58"/>
        <v>0</v>
      </c>
    </row>
    <row r="6" spans="1:81" s="19" customFormat="1" x14ac:dyDescent="0.25">
      <c r="A6" s="18">
        <f>Info!A60</f>
        <v>0</v>
      </c>
      <c r="B6" s="19">
        <f>Info!C60</f>
        <v>0</v>
      </c>
      <c r="C6" s="19">
        <f>Info!D60</f>
        <v>0</v>
      </c>
      <c r="D6" s="19">
        <f>Info!E60</f>
        <v>0</v>
      </c>
      <c r="E6" s="19">
        <f>Info!F60</f>
        <v>0</v>
      </c>
      <c r="F6" s="19">
        <f>Info!G60</f>
        <v>0</v>
      </c>
      <c r="G6" s="19">
        <f>Info!H60</f>
        <v>0</v>
      </c>
      <c r="H6" s="19">
        <f>Info!I60</f>
        <v>0</v>
      </c>
      <c r="I6" s="19">
        <f>Info!J60</f>
        <v>0</v>
      </c>
      <c r="J6" s="19">
        <f>Info!K60</f>
        <v>0</v>
      </c>
      <c r="K6" s="19">
        <f>Info!L60</f>
        <v>0</v>
      </c>
      <c r="L6" s="19">
        <f t="shared" si="0"/>
        <v>0</v>
      </c>
      <c r="N6" s="20">
        <f t="shared" si="1"/>
        <v>0</v>
      </c>
      <c r="O6" s="21">
        <v>25000</v>
      </c>
      <c r="P6" s="21">
        <f t="shared" si="2"/>
        <v>-25000</v>
      </c>
      <c r="Q6" s="22">
        <f t="shared" si="3"/>
        <v>0</v>
      </c>
      <c r="R6" s="23">
        <f t="shared" si="4"/>
        <v>0</v>
      </c>
      <c r="S6" s="20">
        <f t="shared" si="5"/>
        <v>0</v>
      </c>
      <c r="T6" s="21">
        <f t="shared" si="6"/>
        <v>0</v>
      </c>
      <c r="U6" s="21">
        <f t="shared" si="7"/>
        <v>25000</v>
      </c>
      <c r="V6" s="21">
        <v>25000</v>
      </c>
      <c r="W6" s="21">
        <f t="shared" si="8"/>
        <v>-25000</v>
      </c>
      <c r="X6" s="22">
        <f t="shared" si="9"/>
        <v>0</v>
      </c>
      <c r="Y6" s="23">
        <f t="shared" si="10"/>
        <v>0</v>
      </c>
      <c r="Z6" s="20">
        <f t="shared" si="11"/>
        <v>0</v>
      </c>
      <c r="AA6" s="21">
        <f t="shared" si="12"/>
        <v>0</v>
      </c>
      <c r="AB6" s="21">
        <f t="shared" si="13"/>
        <v>25000</v>
      </c>
      <c r="AC6" s="21">
        <v>25000</v>
      </c>
      <c r="AD6" s="21">
        <f t="shared" si="14"/>
        <v>-25000</v>
      </c>
      <c r="AE6" s="22">
        <f t="shared" si="15"/>
        <v>0</v>
      </c>
      <c r="AF6" s="23">
        <f t="shared" si="16"/>
        <v>0</v>
      </c>
      <c r="AG6" s="20">
        <f t="shared" si="17"/>
        <v>0</v>
      </c>
      <c r="AH6" s="21">
        <f t="shared" si="18"/>
        <v>0</v>
      </c>
      <c r="AI6" s="21">
        <f t="shared" si="19"/>
        <v>25000</v>
      </c>
      <c r="AJ6" s="21">
        <v>25000</v>
      </c>
      <c r="AK6" s="21">
        <f t="shared" si="20"/>
        <v>-25000</v>
      </c>
      <c r="AL6" s="22">
        <f t="shared" si="21"/>
        <v>0</v>
      </c>
      <c r="AM6" s="23">
        <f t="shared" si="22"/>
        <v>0</v>
      </c>
      <c r="AN6" s="20">
        <f t="shared" si="23"/>
        <v>0</v>
      </c>
      <c r="AO6" s="21">
        <f t="shared" si="24"/>
        <v>0</v>
      </c>
      <c r="AP6" s="21">
        <f t="shared" si="25"/>
        <v>25000</v>
      </c>
      <c r="AQ6" s="21">
        <v>25000</v>
      </c>
      <c r="AR6" s="21">
        <f t="shared" si="26"/>
        <v>-25000</v>
      </c>
      <c r="AS6" s="22">
        <f t="shared" si="27"/>
        <v>0</v>
      </c>
      <c r="AT6" s="23">
        <f t="shared" si="28"/>
        <v>0</v>
      </c>
      <c r="AU6" s="20">
        <f t="shared" si="29"/>
        <v>0</v>
      </c>
      <c r="AV6" s="21">
        <f t="shared" si="30"/>
        <v>0</v>
      </c>
      <c r="AW6" s="21">
        <f t="shared" si="31"/>
        <v>25000</v>
      </c>
      <c r="AX6" s="21">
        <v>25000</v>
      </c>
      <c r="AY6" s="21">
        <f t="shared" si="32"/>
        <v>-25000</v>
      </c>
      <c r="AZ6" s="22">
        <f t="shared" si="33"/>
        <v>0</v>
      </c>
      <c r="BA6" s="23">
        <f t="shared" si="34"/>
        <v>0</v>
      </c>
      <c r="BB6" s="20">
        <f t="shared" si="35"/>
        <v>0</v>
      </c>
      <c r="BC6" s="21">
        <f t="shared" si="36"/>
        <v>0</v>
      </c>
      <c r="BD6" s="21">
        <f t="shared" si="37"/>
        <v>25000</v>
      </c>
      <c r="BE6" s="21">
        <v>25000</v>
      </c>
      <c r="BF6" s="21">
        <f t="shared" si="38"/>
        <v>-25000</v>
      </c>
      <c r="BG6" s="22">
        <f t="shared" si="39"/>
        <v>0</v>
      </c>
      <c r="BH6" s="23">
        <f t="shared" si="40"/>
        <v>0</v>
      </c>
      <c r="BI6" s="20">
        <f t="shared" si="41"/>
        <v>0</v>
      </c>
      <c r="BJ6" s="21">
        <f t="shared" si="42"/>
        <v>0</v>
      </c>
      <c r="BK6" s="21">
        <f t="shared" si="43"/>
        <v>25000</v>
      </c>
      <c r="BL6" s="21">
        <v>25000</v>
      </c>
      <c r="BM6" s="21">
        <f t="shared" si="44"/>
        <v>-25000</v>
      </c>
      <c r="BN6" s="22">
        <f t="shared" si="45"/>
        <v>0</v>
      </c>
      <c r="BO6" s="23">
        <f t="shared" si="46"/>
        <v>0</v>
      </c>
      <c r="BP6" s="20">
        <f t="shared" si="47"/>
        <v>0</v>
      </c>
      <c r="BQ6" s="21">
        <f t="shared" si="48"/>
        <v>0</v>
      </c>
      <c r="BR6" s="21">
        <f t="shared" si="49"/>
        <v>25000</v>
      </c>
      <c r="BS6" s="21">
        <v>25000</v>
      </c>
      <c r="BT6" s="21">
        <f t="shared" si="50"/>
        <v>-25000</v>
      </c>
      <c r="BU6" s="22">
        <f t="shared" si="51"/>
        <v>0</v>
      </c>
      <c r="BV6" s="23">
        <f t="shared" si="52"/>
        <v>0</v>
      </c>
      <c r="BW6" s="20">
        <f t="shared" si="53"/>
        <v>0</v>
      </c>
      <c r="BX6" s="21">
        <f t="shared" si="54"/>
        <v>0</v>
      </c>
      <c r="BY6" s="21">
        <f t="shared" si="55"/>
        <v>25000</v>
      </c>
      <c r="BZ6" s="21">
        <v>25000</v>
      </c>
      <c r="CA6" s="21">
        <f t="shared" si="56"/>
        <v>-25000</v>
      </c>
      <c r="CB6" s="22">
        <f t="shared" si="57"/>
        <v>0</v>
      </c>
      <c r="CC6" s="23">
        <f t="shared" si="58"/>
        <v>0</v>
      </c>
    </row>
    <row r="7" spans="1:81" s="19" customFormat="1" x14ac:dyDescent="0.25">
      <c r="A7" s="18">
        <f>Info!A61</f>
        <v>0</v>
      </c>
      <c r="B7" s="19">
        <f>Info!C61</f>
        <v>0</v>
      </c>
      <c r="C7" s="19">
        <f>Info!D61</f>
        <v>0</v>
      </c>
      <c r="D7" s="19">
        <f>Info!E61</f>
        <v>0</v>
      </c>
      <c r="E7" s="19">
        <f>Info!F61</f>
        <v>0</v>
      </c>
      <c r="F7" s="19">
        <f>Info!G61</f>
        <v>0</v>
      </c>
      <c r="G7" s="19">
        <f>Info!H61</f>
        <v>0</v>
      </c>
      <c r="H7" s="19">
        <f>Info!I61</f>
        <v>0</v>
      </c>
      <c r="I7" s="19">
        <f>Info!J61</f>
        <v>0</v>
      </c>
      <c r="J7" s="19">
        <f>Info!K61</f>
        <v>0</v>
      </c>
      <c r="K7" s="19">
        <f>Info!L61</f>
        <v>0</v>
      </c>
      <c r="L7" s="19">
        <f t="shared" si="0"/>
        <v>0</v>
      </c>
      <c r="N7" s="20">
        <f t="shared" si="1"/>
        <v>0</v>
      </c>
      <c r="O7" s="21">
        <v>25000</v>
      </c>
      <c r="P7" s="21">
        <f t="shared" si="2"/>
        <v>-25000</v>
      </c>
      <c r="Q7" s="22">
        <f t="shared" si="3"/>
        <v>0</v>
      </c>
      <c r="R7" s="23">
        <f t="shared" si="4"/>
        <v>0</v>
      </c>
      <c r="S7" s="20">
        <f t="shared" si="5"/>
        <v>0</v>
      </c>
      <c r="T7" s="21">
        <f t="shared" si="6"/>
        <v>0</v>
      </c>
      <c r="U7" s="21">
        <f t="shared" si="7"/>
        <v>25000</v>
      </c>
      <c r="V7" s="21">
        <v>25000</v>
      </c>
      <c r="W7" s="21">
        <f t="shared" si="8"/>
        <v>-25000</v>
      </c>
      <c r="X7" s="22">
        <f t="shared" si="9"/>
        <v>0</v>
      </c>
      <c r="Y7" s="23">
        <f t="shared" si="10"/>
        <v>0</v>
      </c>
      <c r="Z7" s="20">
        <f t="shared" si="11"/>
        <v>0</v>
      </c>
      <c r="AA7" s="21">
        <f t="shared" si="12"/>
        <v>0</v>
      </c>
      <c r="AB7" s="21">
        <f t="shared" si="13"/>
        <v>25000</v>
      </c>
      <c r="AC7" s="21">
        <v>25000</v>
      </c>
      <c r="AD7" s="21">
        <f t="shared" si="14"/>
        <v>-25000</v>
      </c>
      <c r="AE7" s="22">
        <f t="shared" si="15"/>
        <v>0</v>
      </c>
      <c r="AF7" s="23">
        <f t="shared" si="16"/>
        <v>0</v>
      </c>
      <c r="AG7" s="20">
        <f t="shared" si="17"/>
        <v>0</v>
      </c>
      <c r="AH7" s="21">
        <f t="shared" si="18"/>
        <v>0</v>
      </c>
      <c r="AI7" s="21">
        <f t="shared" si="19"/>
        <v>25000</v>
      </c>
      <c r="AJ7" s="21">
        <v>25000</v>
      </c>
      <c r="AK7" s="21">
        <f t="shared" si="20"/>
        <v>-25000</v>
      </c>
      <c r="AL7" s="22">
        <f t="shared" si="21"/>
        <v>0</v>
      </c>
      <c r="AM7" s="23">
        <f t="shared" si="22"/>
        <v>0</v>
      </c>
      <c r="AN7" s="20">
        <f t="shared" si="23"/>
        <v>0</v>
      </c>
      <c r="AO7" s="21">
        <f t="shared" si="24"/>
        <v>0</v>
      </c>
      <c r="AP7" s="21">
        <f t="shared" si="25"/>
        <v>25000</v>
      </c>
      <c r="AQ7" s="21">
        <v>25000</v>
      </c>
      <c r="AR7" s="21">
        <f t="shared" si="26"/>
        <v>-25000</v>
      </c>
      <c r="AS7" s="22">
        <f t="shared" si="27"/>
        <v>0</v>
      </c>
      <c r="AT7" s="23">
        <f t="shared" si="28"/>
        <v>0</v>
      </c>
      <c r="AU7" s="20">
        <f t="shared" si="29"/>
        <v>0</v>
      </c>
      <c r="AV7" s="21">
        <f t="shared" si="30"/>
        <v>0</v>
      </c>
      <c r="AW7" s="21">
        <f t="shared" si="31"/>
        <v>25000</v>
      </c>
      <c r="AX7" s="21">
        <v>25000</v>
      </c>
      <c r="AY7" s="21">
        <f t="shared" si="32"/>
        <v>-25000</v>
      </c>
      <c r="AZ7" s="22">
        <f t="shared" si="33"/>
        <v>0</v>
      </c>
      <c r="BA7" s="23">
        <f t="shared" si="34"/>
        <v>0</v>
      </c>
      <c r="BB7" s="20">
        <f t="shared" si="35"/>
        <v>0</v>
      </c>
      <c r="BC7" s="21">
        <f t="shared" si="36"/>
        <v>0</v>
      </c>
      <c r="BD7" s="21">
        <f t="shared" si="37"/>
        <v>25000</v>
      </c>
      <c r="BE7" s="21">
        <v>25000</v>
      </c>
      <c r="BF7" s="21">
        <f t="shared" si="38"/>
        <v>-25000</v>
      </c>
      <c r="BG7" s="22">
        <f t="shared" si="39"/>
        <v>0</v>
      </c>
      <c r="BH7" s="23">
        <f t="shared" si="40"/>
        <v>0</v>
      </c>
      <c r="BI7" s="20">
        <f t="shared" si="41"/>
        <v>0</v>
      </c>
      <c r="BJ7" s="21">
        <f t="shared" si="42"/>
        <v>0</v>
      </c>
      <c r="BK7" s="21">
        <f t="shared" si="43"/>
        <v>25000</v>
      </c>
      <c r="BL7" s="21">
        <v>25000</v>
      </c>
      <c r="BM7" s="21">
        <f t="shared" si="44"/>
        <v>-25000</v>
      </c>
      <c r="BN7" s="22">
        <f t="shared" si="45"/>
        <v>0</v>
      </c>
      <c r="BO7" s="23">
        <f t="shared" si="46"/>
        <v>0</v>
      </c>
      <c r="BP7" s="20">
        <f t="shared" si="47"/>
        <v>0</v>
      </c>
      <c r="BQ7" s="21">
        <f t="shared" si="48"/>
        <v>0</v>
      </c>
      <c r="BR7" s="21">
        <f t="shared" si="49"/>
        <v>25000</v>
      </c>
      <c r="BS7" s="21">
        <v>25000</v>
      </c>
      <c r="BT7" s="21">
        <f t="shared" si="50"/>
        <v>-25000</v>
      </c>
      <c r="BU7" s="22">
        <f t="shared" si="51"/>
        <v>0</v>
      </c>
      <c r="BV7" s="23">
        <f t="shared" si="52"/>
        <v>0</v>
      </c>
      <c r="BW7" s="20">
        <f t="shared" si="53"/>
        <v>0</v>
      </c>
      <c r="BX7" s="21">
        <f t="shared" si="54"/>
        <v>0</v>
      </c>
      <c r="BY7" s="21">
        <f t="shared" si="55"/>
        <v>25000</v>
      </c>
      <c r="BZ7" s="21">
        <v>25000</v>
      </c>
      <c r="CA7" s="21">
        <f t="shared" si="56"/>
        <v>-25000</v>
      </c>
      <c r="CB7" s="22">
        <f t="shared" si="57"/>
        <v>0</v>
      </c>
      <c r="CC7" s="23">
        <f t="shared" si="58"/>
        <v>0</v>
      </c>
    </row>
    <row r="8" spans="1:81" s="19" customFormat="1" x14ac:dyDescent="0.25">
      <c r="A8" s="18">
        <f>Info!A62</f>
        <v>0</v>
      </c>
      <c r="B8" s="19">
        <f>Info!C62</f>
        <v>0</v>
      </c>
      <c r="C8" s="19">
        <f>Info!D62</f>
        <v>0</v>
      </c>
      <c r="D8" s="19">
        <f>Info!E62</f>
        <v>0</v>
      </c>
      <c r="E8" s="19">
        <f>Info!F62</f>
        <v>0</v>
      </c>
      <c r="F8" s="19">
        <f>Info!G62</f>
        <v>0</v>
      </c>
      <c r="G8" s="19">
        <f>Info!H62</f>
        <v>0</v>
      </c>
      <c r="H8" s="19">
        <f>Info!I62</f>
        <v>0</v>
      </c>
      <c r="I8" s="19">
        <f>Info!J62</f>
        <v>0</v>
      </c>
      <c r="J8" s="19">
        <f>Info!K62</f>
        <v>0</v>
      </c>
      <c r="K8" s="19">
        <f>Info!L62</f>
        <v>0</v>
      </c>
      <c r="L8" s="19">
        <f t="shared" si="0"/>
        <v>0</v>
      </c>
      <c r="N8" s="20">
        <f t="shared" si="1"/>
        <v>0</v>
      </c>
      <c r="O8" s="21">
        <v>25000</v>
      </c>
      <c r="P8" s="21">
        <f t="shared" si="2"/>
        <v>-25000</v>
      </c>
      <c r="Q8" s="22">
        <f t="shared" si="3"/>
        <v>0</v>
      </c>
      <c r="R8" s="23">
        <f t="shared" si="4"/>
        <v>0</v>
      </c>
      <c r="S8" s="20">
        <f t="shared" si="5"/>
        <v>0</v>
      </c>
      <c r="T8" s="21">
        <f t="shared" si="6"/>
        <v>0</v>
      </c>
      <c r="U8" s="21">
        <f t="shared" si="7"/>
        <v>25000</v>
      </c>
      <c r="V8" s="21">
        <v>25000</v>
      </c>
      <c r="W8" s="21">
        <f t="shared" si="8"/>
        <v>-25000</v>
      </c>
      <c r="X8" s="22">
        <f t="shared" si="9"/>
        <v>0</v>
      </c>
      <c r="Y8" s="23">
        <f t="shared" si="10"/>
        <v>0</v>
      </c>
      <c r="Z8" s="20">
        <f t="shared" si="11"/>
        <v>0</v>
      </c>
      <c r="AA8" s="21">
        <f t="shared" si="12"/>
        <v>0</v>
      </c>
      <c r="AB8" s="21">
        <f t="shared" si="13"/>
        <v>25000</v>
      </c>
      <c r="AC8" s="21">
        <v>25000</v>
      </c>
      <c r="AD8" s="21">
        <f t="shared" si="14"/>
        <v>-25000</v>
      </c>
      <c r="AE8" s="22">
        <f t="shared" si="15"/>
        <v>0</v>
      </c>
      <c r="AF8" s="23">
        <f t="shared" si="16"/>
        <v>0</v>
      </c>
      <c r="AG8" s="20">
        <f t="shared" si="17"/>
        <v>0</v>
      </c>
      <c r="AH8" s="21">
        <f t="shared" si="18"/>
        <v>0</v>
      </c>
      <c r="AI8" s="21">
        <f t="shared" si="19"/>
        <v>25000</v>
      </c>
      <c r="AJ8" s="21">
        <v>25000</v>
      </c>
      <c r="AK8" s="21">
        <f t="shared" si="20"/>
        <v>-25000</v>
      </c>
      <c r="AL8" s="22">
        <f t="shared" si="21"/>
        <v>0</v>
      </c>
      <c r="AM8" s="23">
        <f t="shared" si="22"/>
        <v>0</v>
      </c>
      <c r="AN8" s="20">
        <f t="shared" si="23"/>
        <v>0</v>
      </c>
      <c r="AO8" s="21">
        <f t="shared" si="24"/>
        <v>0</v>
      </c>
      <c r="AP8" s="21">
        <f t="shared" si="25"/>
        <v>25000</v>
      </c>
      <c r="AQ8" s="21">
        <v>25000</v>
      </c>
      <c r="AR8" s="21">
        <f t="shared" si="26"/>
        <v>-25000</v>
      </c>
      <c r="AS8" s="22">
        <f t="shared" si="27"/>
        <v>0</v>
      </c>
      <c r="AT8" s="23">
        <f t="shared" si="28"/>
        <v>0</v>
      </c>
      <c r="AU8" s="20">
        <f t="shared" si="29"/>
        <v>0</v>
      </c>
      <c r="AV8" s="21">
        <f t="shared" si="30"/>
        <v>0</v>
      </c>
      <c r="AW8" s="21">
        <f t="shared" si="31"/>
        <v>25000</v>
      </c>
      <c r="AX8" s="21">
        <v>25000</v>
      </c>
      <c r="AY8" s="21">
        <f t="shared" si="32"/>
        <v>-25000</v>
      </c>
      <c r="AZ8" s="22">
        <f t="shared" si="33"/>
        <v>0</v>
      </c>
      <c r="BA8" s="23">
        <f t="shared" si="34"/>
        <v>0</v>
      </c>
      <c r="BB8" s="20">
        <f t="shared" si="35"/>
        <v>0</v>
      </c>
      <c r="BC8" s="21">
        <f t="shared" si="36"/>
        <v>0</v>
      </c>
      <c r="BD8" s="21">
        <f t="shared" si="37"/>
        <v>25000</v>
      </c>
      <c r="BE8" s="21">
        <v>25000</v>
      </c>
      <c r="BF8" s="21">
        <f t="shared" si="38"/>
        <v>-25000</v>
      </c>
      <c r="BG8" s="22">
        <f t="shared" si="39"/>
        <v>0</v>
      </c>
      <c r="BH8" s="23">
        <f t="shared" si="40"/>
        <v>0</v>
      </c>
      <c r="BI8" s="20">
        <f t="shared" si="41"/>
        <v>0</v>
      </c>
      <c r="BJ8" s="21">
        <f t="shared" si="42"/>
        <v>0</v>
      </c>
      <c r="BK8" s="21">
        <f t="shared" si="43"/>
        <v>25000</v>
      </c>
      <c r="BL8" s="21">
        <v>25000</v>
      </c>
      <c r="BM8" s="21">
        <f t="shared" si="44"/>
        <v>-25000</v>
      </c>
      <c r="BN8" s="22">
        <f t="shared" si="45"/>
        <v>0</v>
      </c>
      <c r="BO8" s="23">
        <f t="shared" si="46"/>
        <v>0</v>
      </c>
      <c r="BP8" s="20">
        <f t="shared" si="47"/>
        <v>0</v>
      </c>
      <c r="BQ8" s="21">
        <f t="shared" si="48"/>
        <v>0</v>
      </c>
      <c r="BR8" s="21">
        <f t="shared" si="49"/>
        <v>25000</v>
      </c>
      <c r="BS8" s="21">
        <v>25000</v>
      </c>
      <c r="BT8" s="21">
        <f t="shared" si="50"/>
        <v>-25000</v>
      </c>
      <c r="BU8" s="22">
        <f t="shared" si="51"/>
        <v>0</v>
      </c>
      <c r="BV8" s="23">
        <f t="shared" si="52"/>
        <v>0</v>
      </c>
      <c r="BW8" s="20">
        <f t="shared" si="53"/>
        <v>0</v>
      </c>
      <c r="BX8" s="21">
        <f t="shared" si="54"/>
        <v>0</v>
      </c>
      <c r="BY8" s="21">
        <f t="shared" si="55"/>
        <v>25000</v>
      </c>
      <c r="BZ8" s="21">
        <v>25000</v>
      </c>
      <c r="CA8" s="21">
        <f t="shared" si="56"/>
        <v>-25000</v>
      </c>
      <c r="CB8" s="22">
        <f t="shared" si="57"/>
        <v>0</v>
      </c>
      <c r="CC8" s="23">
        <f t="shared" si="58"/>
        <v>0</v>
      </c>
    </row>
    <row r="9" spans="1:81" s="19" customFormat="1" x14ac:dyDescent="0.25">
      <c r="A9" s="18">
        <f>Info!A63</f>
        <v>0</v>
      </c>
      <c r="B9" s="19">
        <f>Info!C63</f>
        <v>0</v>
      </c>
      <c r="C9" s="19">
        <f>Info!D63</f>
        <v>0</v>
      </c>
      <c r="D9" s="19">
        <f>Info!E63</f>
        <v>0</v>
      </c>
      <c r="E9" s="19">
        <f>Info!F63</f>
        <v>0</v>
      </c>
      <c r="F9" s="19">
        <f>Info!G63</f>
        <v>0</v>
      </c>
      <c r="G9" s="19">
        <f>Info!H63</f>
        <v>0</v>
      </c>
      <c r="H9" s="19">
        <f>Info!I63</f>
        <v>0</v>
      </c>
      <c r="I9" s="19">
        <f>Info!J63</f>
        <v>0</v>
      </c>
      <c r="J9" s="19">
        <f>Info!K63</f>
        <v>0</v>
      </c>
      <c r="K9" s="19">
        <f>Info!L63</f>
        <v>0</v>
      </c>
      <c r="L9" s="19">
        <f t="shared" si="0"/>
        <v>0</v>
      </c>
      <c r="N9" s="20">
        <f t="shared" si="1"/>
        <v>0</v>
      </c>
      <c r="O9" s="21">
        <v>25000</v>
      </c>
      <c r="P9" s="21">
        <f t="shared" si="2"/>
        <v>-25000</v>
      </c>
      <c r="Q9" s="22">
        <f t="shared" si="3"/>
        <v>0</v>
      </c>
      <c r="R9" s="23">
        <f t="shared" si="4"/>
        <v>0</v>
      </c>
      <c r="S9" s="20">
        <f t="shared" si="5"/>
        <v>0</v>
      </c>
      <c r="T9" s="21">
        <f t="shared" si="6"/>
        <v>0</v>
      </c>
      <c r="U9" s="21">
        <f t="shared" si="7"/>
        <v>25000</v>
      </c>
      <c r="V9" s="21">
        <v>25000</v>
      </c>
      <c r="W9" s="21">
        <f t="shared" si="8"/>
        <v>-25000</v>
      </c>
      <c r="X9" s="22">
        <f t="shared" si="9"/>
        <v>0</v>
      </c>
      <c r="Y9" s="23">
        <f t="shared" si="10"/>
        <v>0</v>
      </c>
      <c r="Z9" s="20">
        <f t="shared" si="11"/>
        <v>0</v>
      </c>
      <c r="AA9" s="21">
        <f t="shared" si="12"/>
        <v>0</v>
      </c>
      <c r="AB9" s="21">
        <f t="shared" si="13"/>
        <v>25000</v>
      </c>
      <c r="AC9" s="21">
        <v>25000</v>
      </c>
      <c r="AD9" s="21">
        <f t="shared" si="14"/>
        <v>-25000</v>
      </c>
      <c r="AE9" s="22">
        <f t="shared" si="15"/>
        <v>0</v>
      </c>
      <c r="AF9" s="23">
        <f t="shared" si="16"/>
        <v>0</v>
      </c>
      <c r="AG9" s="20">
        <f t="shared" si="17"/>
        <v>0</v>
      </c>
      <c r="AH9" s="21">
        <f t="shared" si="18"/>
        <v>0</v>
      </c>
      <c r="AI9" s="21">
        <f t="shared" si="19"/>
        <v>25000</v>
      </c>
      <c r="AJ9" s="21">
        <v>25000</v>
      </c>
      <c r="AK9" s="21">
        <f t="shared" si="20"/>
        <v>-25000</v>
      </c>
      <c r="AL9" s="22">
        <f t="shared" si="21"/>
        <v>0</v>
      </c>
      <c r="AM9" s="23">
        <f t="shared" si="22"/>
        <v>0</v>
      </c>
      <c r="AN9" s="20">
        <f t="shared" si="23"/>
        <v>0</v>
      </c>
      <c r="AO9" s="21">
        <f t="shared" si="24"/>
        <v>0</v>
      </c>
      <c r="AP9" s="21">
        <f t="shared" si="25"/>
        <v>25000</v>
      </c>
      <c r="AQ9" s="21">
        <v>25000</v>
      </c>
      <c r="AR9" s="21">
        <f t="shared" si="26"/>
        <v>-25000</v>
      </c>
      <c r="AS9" s="22">
        <f t="shared" si="27"/>
        <v>0</v>
      </c>
      <c r="AT9" s="23">
        <f t="shared" si="28"/>
        <v>0</v>
      </c>
      <c r="AU9" s="20">
        <f t="shared" si="29"/>
        <v>0</v>
      </c>
      <c r="AV9" s="21">
        <f t="shared" si="30"/>
        <v>0</v>
      </c>
      <c r="AW9" s="21">
        <f t="shared" si="31"/>
        <v>25000</v>
      </c>
      <c r="AX9" s="21">
        <v>25000</v>
      </c>
      <c r="AY9" s="21">
        <f t="shared" si="32"/>
        <v>-25000</v>
      </c>
      <c r="AZ9" s="22">
        <f t="shared" si="33"/>
        <v>0</v>
      </c>
      <c r="BA9" s="23">
        <f t="shared" si="34"/>
        <v>0</v>
      </c>
      <c r="BB9" s="20">
        <f t="shared" si="35"/>
        <v>0</v>
      </c>
      <c r="BC9" s="21">
        <f t="shared" si="36"/>
        <v>0</v>
      </c>
      <c r="BD9" s="21">
        <f t="shared" si="37"/>
        <v>25000</v>
      </c>
      <c r="BE9" s="21">
        <v>25000</v>
      </c>
      <c r="BF9" s="21">
        <f t="shared" si="38"/>
        <v>-25000</v>
      </c>
      <c r="BG9" s="22">
        <f t="shared" si="39"/>
        <v>0</v>
      </c>
      <c r="BH9" s="23">
        <f t="shared" si="40"/>
        <v>0</v>
      </c>
      <c r="BI9" s="20">
        <f t="shared" si="41"/>
        <v>0</v>
      </c>
      <c r="BJ9" s="21">
        <f t="shared" si="42"/>
        <v>0</v>
      </c>
      <c r="BK9" s="21">
        <f t="shared" si="43"/>
        <v>25000</v>
      </c>
      <c r="BL9" s="21">
        <v>25000</v>
      </c>
      <c r="BM9" s="21">
        <f t="shared" si="44"/>
        <v>-25000</v>
      </c>
      <c r="BN9" s="22">
        <f t="shared" si="45"/>
        <v>0</v>
      </c>
      <c r="BO9" s="23">
        <f t="shared" si="46"/>
        <v>0</v>
      </c>
      <c r="BP9" s="20">
        <f t="shared" si="47"/>
        <v>0</v>
      </c>
      <c r="BQ9" s="21">
        <f t="shared" si="48"/>
        <v>0</v>
      </c>
      <c r="BR9" s="21">
        <f t="shared" si="49"/>
        <v>25000</v>
      </c>
      <c r="BS9" s="21">
        <v>25000</v>
      </c>
      <c r="BT9" s="21">
        <f t="shared" si="50"/>
        <v>-25000</v>
      </c>
      <c r="BU9" s="22">
        <f t="shared" si="51"/>
        <v>0</v>
      </c>
      <c r="BV9" s="23">
        <f t="shared" si="52"/>
        <v>0</v>
      </c>
      <c r="BW9" s="20">
        <f t="shared" si="53"/>
        <v>0</v>
      </c>
      <c r="BX9" s="21">
        <f t="shared" si="54"/>
        <v>0</v>
      </c>
      <c r="BY9" s="21">
        <f t="shared" si="55"/>
        <v>25000</v>
      </c>
      <c r="BZ9" s="21">
        <v>25000</v>
      </c>
      <c r="CA9" s="21">
        <f t="shared" si="56"/>
        <v>-25000</v>
      </c>
      <c r="CB9" s="22">
        <f t="shared" si="57"/>
        <v>0</v>
      </c>
      <c r="CC9" s="23">
        <f t="shared" si="58"/>
        <v>0</v>
      </c>
    </row>
    <row r="10" spans="1:81" s="19" customFormat="1" x14ac:dyDescent="0.25">
      <c r="A10" s="24"/>
      <c r="B10" s="19">
        <f t="shared" ref="B10:L10" si="59">SUM(B3:B9)</f>
        <v>0</v>
      </c>
      <c r="C10" s="19">
        <f t="shared" si="59"/>
        <v>0</v>
      </c>
      <c r="D10" s="19">
        <f t="shared" si="59"/>
        <v>0</v>
      </c>
      <c r="E10" s="19">
        <f t="shared" si="59"/>
        <v>0</v>
      </c>
      <c r="F10" s="19">
        <f t="shared" si="59"/>
        <v>0</v>
      </c>
      <c r="G10" s="19">
        <f t="shared" si="59"/>
        <v>0</v>
      </c>
      <c r="H10" s="19">
        <f t="shared" si="59"/>
        <v>0</v>
      </c>
      <c r="I10" s="19">
        <f t="shared" si="59"/>
        <v>0</v>
      </c>
      <c r="J10" s="19">
        <f t="shared" si="59"/>
        <v>0</v>
      </c>
      <c r="K10" s="19">
        <f t="shared" si="59"/>
        <v>0</v>
      </c>
      <c r="L10" s="19">
        <f t="shared" si="59"/>
        <v>0</v>
      </c>
      <c r="N10" s="25"/>
      <c r="O10" s="26"/>
      <c r="P10" s="26"/>
      <c r="Q10" s="27">
        <f>SUM(Q3:Q9)</f>
        <v>0</v>
      </c>
      <c r="R10" s="28">
        <f>SUM(R3:R9)</f>
        <v>0</v>
      </c>
      <c r="S10" s="25"/>
      <c r="T10" s="26"/>
      <c r="U10" s="26">
        <f t="shared" si="7"/>
        <v>25000</v>
      </c>
      <c r="V10" s="26"/>
      <c r="W10" s="26"/>
      <c r="X10" s="27">
        <f>SUM(X3:X9)</f>
        <v>0</v>
      </c>
      <c r="Y10" s="28">
        <f>SUM(Y3:Y9)</f>
        <v>0</v>
      </c>
      <c r="Z10" s="25"/>
      <c r="AA10" s="26"/>
      <c r="AB10" s="26"/>
      <c r="AC10" s="26"/>
      <c r="AD10" s="26"/>
      <c r="AE10" s="27">
        <f>SUM(AE3:AE9)</f>
        <v>0</v>
      </c>
      <c r="AF10" s="28">
        <f>SUM(AF3:AF9)</f>
        <v>0</v>
      </c>
      <c r="AG10" s="25"/>
      <c r="AH10" s="26"/>
      <c r="AI10" s="26"/>
      <c r="AJ10" s="26"/>
      <c r="AK10" s="26"/>
      <c r="AL10" s="27">
        <f>SUM(AL3:AL9)</f>
        <v>0</v>
      </c>
      <c r="AM10" s="28">
        <f>SUM(AM3:AM9)</f>
        <v>0</v>
      </c>
      <c r="AN10" s="25"/>
      <c r="AO10" s="26"/>
      <c r="AP10" s="26"/>
      <c r="AQ10" s="26"/>
      <c r="AR10" s="26"/>
      <c r="AS10" s="27">
        <f>SUM(AS3:AS9)</f>
        <v>0</v>
      </c>
      <c r="AT10" s="28">
        <f>SUM(AT3:AT9)</f>
        <v>0</v>
      </c>
      <c r="AU10" s="25"/>
      <c r="AV10" s="26"/>
      <c r="AW10" s="26"/>
      <c r="AX10" s="26"/>
      <c r="AY10" s="26"/>
      <c r="AZ10" s="27">
        <f>SUM(AZ3:AZ9)</f>
        <v>0</v>
      </c>
      <c r="BA10" s="28">
        <f>SUM(BA3:BA9)</f>
        <v>0</v>
      </c>
      <c r="BB10" s="25"/>
      <c r="BC10" s="26"/>
      <c r="BD10" s="26"/>
      <c r="BE10" s="26"/>
      <c r="BF10" s="26"/>
      <c r="BG10" s="27">
        <f>SUM(BG3:BG9)</f>
        <v>0</v>
      </c>
      <c r="BH10" s="28">
        <f>SUM(BH3:BH9)</f>
        <v>0</v>
      </c>
      <c r="BI10" s="25"/>
      <c r="BJ10" s="26"/>
      <c r="BK10" s="26"/>
      <c r="BL10" s="26"/>
      <c r="BM10" s="26"/>
      <c r="BN10" s="27">
        <f>SUM(BN3:BN9)</f>
        <v>0</v>
      </c>
      <c r="BO10" s="28">
        <f>SUM(BO3:BO9)</f>
        <v>0</v>
      </c>
      <c r="BP10" s="25"/>
      <c r="BQ10" s="26"/>
      <c r="BR10" s="26"/>
      <c r="BS10" s="26"/>
      <c r="BT10" s="26"/>
      <c r="BU10" s="27">
        <f>SUM(BU3:BU9)</f>
        <v>0</v>
      </c>
      <c r="BV10" s="28">
        <f>SUM(BV3:BV9)</f>
        <v>0</v>
      </c>
      <c r="BW10" s="25"/>
      <c r="BX10" s="26"/>
      <c r="BY10" s="26"/>
      <c r="BZ10" s="26"/>
      <c r="CA10" s="26"/>
      <c r="CB10" s="27">
        <f>SUM(CB3:CB9)</f>
        <v>0</v>
      </c>
      <c r="CC10" s="28">
        <f>SUM(CC3:CC9)</f>
        <v>0</v>
      </c>
    </row>
    <row r="12" spans="1:81" x14ac:dyDescent="0.25">
      <c r="A12" s="12" t="s">
        <v>31</v>
      </c>
      <c r="Q12" s="14">
        <v>1</v>
      </c>
      <c r="R12" s="14">
        <v>2</v>
      </c>
      <c r="X12" s="14">
        <v>3</v>
      </c>
      <c r="Y12" s="14">
        <v>4</v>
      </c>
      <c r="AE12" s="14">
        <v>5</v>
      </c>
      <c r="AF12" s="14">
        <v>6</v>
      </c>
      <c r="AL12" s="14">
        <v>7</v>
      </c>
      <c r="AM12" s="14">
        <v>8</v>
      </c>
      <c r="AS12" s="14">
        <v>9</v>
      </c>
      <c r="AT12" s="14">
        <v>10</v>
      </c>
    </row>
    <row r="13" spans="1:81" x14ac:dyDescent="0.25">
      <c r="A13" s="12" t="s">
        <v>90</v>
      </c>
      <c r="Q13" s="29">
        <f>Q10</f>
        <v>0</v>
      </c>
      <c r="R13" s="19">
        <f>X10</f>
        <v>0</v>
      </c>
      <c r="X13" s="29">
        <f>AE10</f>
        <v>0</v>
      </c>
      <c r="Y13" s="19">
        <f>AL10</f>
        <v>0</v>
      </c>
      <c r="AE13" s="29">
        <f>AS10</f>
        <v>0</v>
      </c>
      <c r="AF13" s="19">
        <f>AZ10</f>
        <v>0</v>
      </c>
      <c r="AL13" s="29">
        <f>BG10</f>
        <v>0</v>
      </c>
      <c r="AM13" s="19">
        <f>BN10</f>
        <v>0</v>
      </c>
      <c r="AS13" s="29">
        <f>BU10</f>
        <v>0</v>
      </c>
      <c r="AT13" s="19">
        <f>CB10</f>
        <v>0</v>
      </c>
    </row>
    <row r="14" spans="1:81" x14ac:dyDescent="0.25">
      <c r="A14" s="12" t="s">
        <v>91</v>
      </c>
      <c r="Q14" s="29">
        <f>R10</f>
        <v>0</v>
      </c>
      <c r="R14" s="19">
        <f>Y10</f>
        <v>0</v>
      </c>
      <c r="X14" s="29">
        <f>AF10</f>
        <v>0</v>
      </c>
      <c r="Y14" s="19">
        <f>AM10</f>
        <v>0</v>
      </c>
      <c r="AE14" s="29">
        <f>AT10</f>
        <v>0</v>
      </c>
      <c r="AF14" s="19">
        <f>BA10</f>
        <v>0</v>
      </c>
      <c r="AL14" s="29">
        <f>BH10</f>
        <v>0</v>
      </c>
      <c r="AM14" s="19">
        <f>BO10</f>
        <v>0</v>
      </c>
      <c r="AS14" s="29">
        <f>BV10</f>
        <v>0</v>
      </c>
      <c r="AT14" s="19">
        <f>CC10</f>
        <v>0</v>
      </c>
    </row>
  </sheetData>
  <mergeCells count="10">
    <mergeCell ref="N1:R1"/>
    <mergeCell ref="S1:Y1"/>
    <mergeCell ref="Z1:AF1"/>
    <mergeCell ref="AG1:AM1"/>
    <mergeCell ref="BP1:BV1"/>
    <mergeCell ref="BW1:CC1"/>
    <mergeCell ref="AN1:AT1"/>
    <mergeCell ref="AU1:BA1"/>
    <mergeCell ref="BB1:BH1"/>
    <mergeCell ref="BI1:BO1"/>
  </mergeCells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Info</vt:lpstr>
      <vt:lpstr>Budget</vt:lpstr>
      <vt:lpstr>Rates</vt:lpstr>
      <vt:lpstr>Routing Sheets</vt:lpstr>
      <vt:lpstr>Backup</vt:lpstr>
      <vt:lpstr>Subs</vt:lpstr>
      <vt:lpstr>Budget!Print_Area</vt:lpstr>
      <vt:lpstr>'Routing Sheets'!Print_Area</vt:lpstr>
      <vt:lpstr>Rate</vt:lpstr>
      <vt:lpstr>Rates</vt:lpstr>
      <vt:lpstr>Type</vt:lpstr>
      <vt:lpstr>YesNo</vt:lpstr>
    </vt:vector>
  </TitlesOfParts>
  <Company>GATECH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McButterpants</dc:creator>
  <cp:lastModifiedBy>Uno Lobo Oxidado</cp:lastModifiedBy>
  <cp:lastPrinted>2011-08-15T14:34:36Z</cp:lastPrinted>
  <dcterms:created xsi:type="dcterms:W3CDTF">2011-08-15T12:56:31Z</dcterms:created>
  <dcterms:modified xsi:type="dcterms:W3CDTF">2016-03-09T19:47:36Z</dcterms:modified>
</cp:coreProperties>
</file>